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608"/>
  <workbookPr codeName="ThisWorkbook"/>
  <mc:AlternateContent xmlns:mc="http://schemas.openxmlformats.org/markup-compatibility/2006">
    <mc:Choice Requires="x15">
      <x15ac:absPath xmlns:x15ac="http://schemas.microsoft.com/office/spreadsheetml/2010/11/ac" url="/Users/David/Documents/CFF ED/Finance/"/>
    </mc:Choice>
  </mc:AlternateContent>
  <xr:revisionPtr revIDLastSave="0" documentId="13_ncr:1_{345879D8-A32D-F249-B29C-FF7851F6E0DD}" xr6:coauthVersionLast="47" xr6:coauthVersionMax="47" xr10:uidLastSave="{00000000-0000-0000-0000-000000000000}"/>
  <bookViews>
    <workbookView xWindow="9080" yWindow="780" windowWidth="23420" windowHeight="21360" xr2:uid="{00000000-000D-0000-FFFF-FFFF00000000}"/>
  </bookViews>
  <sheets>
    <sheet name="Budget" sheetId="1" r:id="rId1"/>
    <sheet name="Salaries" sheetId="2" state="hidden" r:id="rId2"/>
  </sheets>
  <definedNames>
    <definedName name="_xlnm.Print_Area" localSheetId="0">Budget!$A$1:$B$235</definedName>
    <definedName name="_xlnm.Print_Titles" localSheetId="0">Budget!$1:$2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79" i="1" l="1"/>
  <c r="B177" i="1"/>
  <c r="M101" i="1" l="1"/>
  <c r="Q101" i="1"/>
  <c r="R99" i="1"/>
  <c r="G90" i="1"/>
  <c r="K90" i="1" s="1"/>
  <c r="G93" i="1"/>
  <c r="I93" i="1" s="1"/>
  <c r="C230" i="1"/>
  <c r="G98" i="1" s="1"/>
  <c r="R98" i="1" s="1"/>
  <c r="C224" i="1"/>
  <c r="C214" i="1"/>
  <c r="C210" i="1"/>
  <c r="C174" i="1"/>
  <c r="C156" i="1"/>
  <c r="C158" i="1" s="1"/>
  <c r="C145" i="1"/>
  <c r="C128" i="1"/>
  <c r="G97" i="1" s="1"/>
  <c r="R97" i="1" s="1"/>
  <c r="C120" i="1"/>
  <c r="C114" i="1"/>
  <c r="C106" i="1"/>
  <c r="C82" i="1"/>
  <c r="C76" i="1"/>
  <c r="C61" i="1"/>
  <c r="C57" i="1"/>
  <c r="C48" i="1"/>
  <c r="C41" i="1"/>
  <c r="C32" i="1"/>
  <c r="C25" i="1"/>
  <c r="C20" i="1"/>
  <c r="C17" i="1"/>
  <c r="C12" i="1"/>
  <c r="G96" i="1"/>
  <c r="I96" i="1" s="1"/>
  <c r="G95" i="1"/>
  <c r="I95" i="1" s="1"/>
  <c r="G92" i="1"/>
  <c r="H92" i="1" s="1"/>
  <c r="G91" i="1"/>
  <c r="H91" i="1" s="1"/>
  <c r="G89" i="1"/>
  <c r="L89" i="1" s="1"/>
  <c r="D179" i="1"/>
  <c r="D224" i="1"/>
  <c r="D230" i="1"/>
  <c r="D210" i="1"/>
  <c r="D156" i="1"/>
  <c r="D158" i="1" s="1"/>
  <c r="D106" i="1"/>
  <c r="D114" i="1"/>
  <c r="D22" i="2"/>
  <c r="D21" i="2"/>
  <c r="D17" i="2"/>
  <c r="D18" i="2"/>
  <c r="D16" i="2"/>
  <c r="P89" i="1"/>
  <c r="N92" i="1"/>
  <c r="N101" i="1" s="1"/>
  <c r="B156" i="1"/>
  <c r="B158" i="1" s="1"/>
  <c r="F12" i="2"/>
  <c r="D82" i="1"/>
  <c r="D76" i="1"/>
  <c r="D61" i="1"/>
  <c r="D57" i="1"/>
  <c r="D48" i="1"/>
  <c r="D41" i="1"/>
  <c r="D32" i="1"/>
  <c r="D25" i="1"/>
  <c r="D20" i="1"/>
  <c r="D17" i="1"/>
  <c r="D12" i="1"/>
  <c r="B6" i="2"/>
  <c r="B230" i="1"/>
  <c r="B224" i="1"/>
  <c r="B214" i="1"/>
  <c r="B210" i="1"/>
  <c r="B82" i="1"/>
  <c r="B76" i="1"/>
  <c r="B61" i="1"/>
  <c r="B57" i="1"/>
  <c r="F13" i="2"/>
  <c r="B165" i="1" s="1"/>
  <c r="B174" i="1" s="1"/>
  <c r="F6" i="2"/>
  <c r="B89" i="1"/>
  <c r="B106" i="1" s="1"/>
  <c r="B41" i="1"/>
  <c r="B48" i="1"/>
  <c r="B25" i="1"/>
  <c r="B114" i="1"/>
  <c r="B12" i="1"/>
  <c r="B32" i="1"/>
  <c r="B145" i="1"/>
  <c r="B128" i="1"/>
  <c r="B120" i="1"/>
  <c r="B20" i="1"/>
  <c r="B17" i="1"/>
  <c r="O101" i="1"/>
  <c r="F7" i="2" l="1"/>
  <c r="F8" i="2" s="1"/>
  <c r="P101" i="1"/>
  <c r="C67" i="1"/>
  <c r="J91" i="1"/>
  <c r="R91" i="1"/>
  <c r="J92" i="1"/>
  <c r="D26" i="2"/>
  <c r="B178" i="1" s="1"/>
  <c r="J93" i="1"/>
  <c r="C130" i="1"/>
  <c r="B67" i="1"/>
  <c r="I91" i="1"/>
  <c r="K93" i="1"/>
  <c r="K91" i="1"/>
  <c r="K95" i="1"/>
  <c r="H96" i="1"/>
  <c r="D67" i="1"/>
  <c r="R95" i="1"/>
  <c r="J95" i="1"/>
  <c r="D231" i="1"/>
  <c r="P102" i="1"/>
  <c r="P103" i="1" s="1"/>
  <c r="G94" i="1"/>
  <c r="R94" i="1" s="1"/>
  <c r="B26" i="1"/>
  <c r="B130" i="1"/>
  <c r="H95" i="1"/>
  <c r="L97" i="1"/>
  <c r="D130" i="1"/>
  <c r="R92" i="1"/>
  <c r="L98" i="1"/>
  <c r="J96" i="1"/>
  <c r="R96" i="1"/>
  <c r="H93" i="1"/>
  <c r="R93" i="1"/>
  <c r="I92" i="1"/>
  <c r="K92" i="1"/>
  <c r="I90" i="1"/>
  <c r="H90" i="1"/>
  <c r="K96" i="1"/>
  <c r="C231" i="1"/>
  <c r="R90" i="1"/>
  <c r="C26" i="1"/>
  <c r="J90" i="1"/>
  <c r="R89" i="1"/>
  <c r="L91" i="1" l="1"/>
  <c r="C84" i="1"/>
  <c r="C233" i="1"/>
  <c r="B179" i="1"/>
  <c r="B231" i="1" s="1"/>
  <c r="B233" i="1" s="1"/>
  <c r="G101" i="1"/>
  <c r="L94" i="1"/>
  <c r="L93" i="1"/>
  <c r="B84" i="1"/>
  <c r="L96" i="1"/>
  <c r="L92" i="1"/>
  <c r="D233" i="1"/>
  <c r="L95" i="1"/>
  <c r="K101" i="1"/>
  <c r="H101" i="1"/>
  <c r="I101" i="1"/>
  <c r="J101" i="1"/>
  <c r="L90" i="1"/>
  <c r="R101" i="1"/>
  <c r="C235" i="1" l="1"/>
  <c r="B235" i="1"/>
  <c r="G102" i="1"/>
  <c r="R102" i="1"/>
  <c r="L101" i="1"/>
</calcChain>
</file>

<file path=xl/sharedStrings.xml><?xml version="1.0" encoding="utf-8"?>
<sst xmlns="http://schemas.openxmlformats.org/spreadsheetml/2006/main" count="256" uniqueCount="247">
  <si>
    <t>Account:</t>
  </si>
  <si>
    <t>REVENUE</t>
  </si>
  <si>
    <t>1) Funding Partners</t>
  </si>
  <si>
    <t xml:space="preserve"> Sub-total:</t>
  </si>
  <si>
    <t>Sub-total:</t>
  </si>
  <si>
    <t>4050 FIE grants</t>
  </si>
  <si>
    <t>4080 Other Partners</t>
  </si>
  <si>
    <t>Total (1)</t>
  </si>
  <si>
    <t>2) CFF Fees</t>
  </si>
  <si>
    <t xml:space="preserve">   4110 Licences</t>
  </si>
  <si>
    <t xml:space="preserve">   4120 Branch memberships</t>
  </si>
  <si>
    <t xml:space="preserve">   4130 Competition Sanctions</t>
  </si>
  <si>
    <t xml:space="preserve">   4134 Provincial/club collections</t>
  </si>
  <si>
    <t>Total (2)</t>
  </si>
  <si>
    <t>3) Hosting (CFF Competition) Revenue</t>
  </si>
  <si>
    <t>Total (3)</t>
  </si>
  <si>
    <t>4) DEV Program Fees</t>
  </si>
  <si>
    <t>Total (4)</t>
  </si>
  <si>
    <t>TOTAL REVENUE:</t>
  </si>
  <si>
    <t>EXPENSES</t>
  </si>
  <si>
    <t>A: General Administration</t>
  </si>
  <si>
    <t>5610 AGM</t>
  </si>
  <si>
    <t>5620 Board of Directors</t>
  </si>
  <si>
    <t>GEN ADM total:</t>
  </si>
  <si>
    <t>B: Hosting (CFF Competitions)</t>
  </si>
  <si>
    <t>HOST Total</t>
  </si>
  <si>
    <t>C: Developmental Programs</t>
  </si>
  <si>
    <t>sub-total (i)</t>
  </si>
  <si>
    <t>ii) 7200 DEV Programs</t>
  </si>
  <si>
    <t>sub-total (ii)</t>
  </si>
  <si>
    <t>DEV total</t>
  </si>
  <si>
    <t>D: High Performance Program</t>
  </si>
  <si>
    <t>SURPLUS/DEFICIT:</t>
  </si>
  <si>
    <t>BUDGET</t>
  </si>
  <si>
    <t xml:space="preserve"> FIE support</t>
  </si>
  <si>
    <t>COC NSF Enhancement Initiative</t>
  </si>
  <si>
    <t>CAC Support</t>
  </si>
  <si>
    <t xml:space="preserve">iii) 8300 National Team </t>
  </si>
  <si>
    <t>Staff Salaries</t>
  </si>
  <si>
    <t>Salaries &amp; Benefits</t>
  </si>
  <si>
    <t>CPP</t>
  </si>
  <si>
    <t>EI</t>
  </si>
  <si>
    <t>Benefits</t>
  </si>
  <si>
    <t>Total Cost</t>
  </si>
  <si>
    <t>ED</t>
  </si>
  <si>
    <t xml:space="preserve">      Total Admin Salaries &amp; Benefits</t>
  </si>
  <si>
    <t>HP</t>
  </si>
  <si>
    <t>Base</t>
  </si>
  <si>
    <t>Admin</t>
  </si>
  <si>
    <t>COC Olympic Solidarity</t>
  </si>
  <si>
    <t>Safe Sport</t>
  </si>
  <si>
    <t>AWAD</t>
  </si>
  <si>
    <t>NextGen</t>
  </si>
  <si>
    <t>Official Languages</t>
  </si>
  <si>
    <t>Operations</t>
  </si>
  <si>
    <t>Non-Eligible Cash</t>
  </si>
  <si>
    <t>Salaries</t>
  </si>
  <si>
    <t>Governance</t>
  </si>
  <si>
    <t>Ineligible VIK</t>
  </si>
  <si>
    <t>4000 Funding Partners</t>
  </si>
  <si>
    <t xml:space="preserve">         40100 Sport Canada</t>
  </si>
  <si>
    <t xml:space="preserve">           40205 SC - Reference Level</t>
  </si>
  <si>
    <t xml:space="preserve">           40210 SC - Enhanced Excellence</t>
  </si>
  <si>
    <t xml:space="preserve">            40250 SC - Next GEN</t>
  </si>
  <si>
    <t xml:space="preserve">           40260 Sport Canada - Safe Sport</t>
  </si>
  <si>
    <t xml:space="preserve">          40105 - Sport Canada - AWAD</t>
  </si>
  <si>
    <t xml:space="preserve">         40300 COC/CPC</t>
  </si>
  <si>
    <t xml:space="preserve">            40320 - COF - Next Gen</t>
  </si>
  <si>
    <t xml:space="preserve">            40332 - COC - Enhanced Excellence</t>
  </si>
  <si>
    <t xml:space="preserve">         43200 Refereeing</t>
  </si>
  <si>
    <t xml:space="preserve">         43300 DT</t>
  </si>
  <si>
    <t xml:space="preserve">         43400 Armoury</t>
  </si>
  <si>
    <t xml:space="preserve">         44100 Senior</t>
  </si>
  <si>
    <t xml:space="preserve">            44140 Worlds</t>
  </si>
  <si>
    <t xml:space="preserve">            44150 Pan Ams</t>
  </si>
  <si>
    <t xml:space="preserve">            44160 FISU</t>
  </si>
  <si>
    <t xml:space="preserve">         Total 44100 Senior</t>
  </si>
  <si>
    <t xml:space="preserve">         44200 Junior</t>
  </si>
  <si>
    <t xml:space="preserve">            44220 Worlds</t>
  </si>
  <si>
    <t xml:space="preserve">            44230 Pan Ams</t>
  </si>
  <si>
    <t xml:space="preserve">         Total 44200 Junior</t>
  </si>
  <si>
    <t xml:space="preserve">         44500 Training Camp Fees</t>
  </si>
  <si>
    <t xml:space="preserve">         44600 WC NTC Projects</t>
  </si>
  <si>
    <t xml:space="preserve">      Total 44000 HP Program Fees</t>
  </si>
  <si>
    <t xml:space="preserve">         45100 General</t>
  </si>
  <si>
    <t xml:space="preserve">         45200 Veteran</t>
  </si>
  <si>
    <t xml:space="preserve">         45400 Inventory Sales</t>
  </si>
  <si>
    <t xml:space="preserve">         45600 Sponsorships</t>
  </si>
  <si>
    <t xml:space="preserve">      Total 45000 Marketing/Promotion/Sponsorships</t>
  </si>
  <si>
    <t xml:space="preserve">         49100 General</t>
  </si>
  <si>
    <t xml:space="preserve">         49200 Appeals</t>
  </si>
  <si>
    <t xml:space="preserve">         49300 Interest Income</t>
  </si>
  <si>
    <t xml:space="preserve">      Total 49000 Other Revenue</t>
  </si>
  <si>
    <t>7) 49000 Other Revenue</t>
  </si>
  <si>
    <t>Coaching Contracts</t>
  </si>
  <si>
    <t xml:space="preserve">         50110 Staff and Contract Employees</t>
  </si>
  <si>
    <t xml:space="preserve">         50115 Administration Office Expense &amp; Meetings</t>
  </si>
  <si>
    <t xml:space="preserve">         50117 Staff Travel</t>
  </si>
  <si>
    <t xml:space="preserve">         50120 Memberships</t>
  </si>
  <si>
    <t xml:space="preserve">         50125 Liability &amp; Property Insurance</t>
  </si>
  <si>
    <t xml:space="preserve">         50130 Audit &amp; Accounting Fees</t>
  </si>
  <si>
    <t xml:space="preserve">         50135 Legal Fees</t>
  </si>
  <si>
    <t xml:space="preserve">         50150 Bank Charges</t>
  </si>
  <si>
    <t xml:space="preserve">         50155 PayPal &amp; Credit Card Fees</t>
  </si>
  <si>
    <t xml:space="preserve">         50160 Bad Debt Expense</t>
  </si>
  <si>
    <t xml:space="preserve">         50550 Other Miscellaneous Expense</t>
  </si>
  <si>
    <t xml:space="preserve">         50165 Postage / Courier</t>
  </si>
  <si>
    <t xml:space="preserve">         50170 Storage</t>
  </si>
  <si>
    <t xml:space="preserve">         50180 Other</t>
  </si>
  <si>
    <t xml:space="preserve">         51100 Translation Services</t>
  </si>
  <si>
    <t xml:space="preserve">         51330 Webmaster/Maintenance</t>
  </si>
  <si>
    <t xml:space="preserve">         51345 Membership Portal</t>
  </si>
  <si>
    <t xml:space="preserve">         51340 Cloud Storage</t>
  </si>
  <si>
    <t xml:space="preserve">         52200 Promotional Materials</t>
  </si>
  <si>
    <t xml:space="preserve">         52700 Cost of Sales Inventory</t>
  </si>
  <si>
    <t xml:space="preserve">      60100 Canada Cup #1</t>
  </si>
  <si>
    <t xml:space="preserve">      60200 Canada Cup #2</t>
  </si>
  <si>
    <t xml:space="preserve">      60450 National Championships</t>
  </si>
  <si>
    <t xml:space="preserve">      60550 2020 Montreal Gran Prix</t>
  </si>
  <si>
    <t xml:space="preserve">      60700 PSO/Partner Events</t>
  </si>
  <si>
    <t xml:space="preserve">      6245 Staff and Admin costs</t>
  </si>
  <si>
    <t xml:space="preserve">      66560 Peter Bakonyi Event</t>
  </si>
  <si>
    <t xml:space="preserve">            42110 Canada Cup #1</t>
  </si>
  <si>
    <t xml:space="preserve">            42140 National Championships</t>
  </si>
  <si>
    <t xml:space="preserve">            42230 Sr Pan Ams</t>
  </si>
  <si>
    <t xml:space="preserve">         81100 Staff ( Salaries and Contracts)</t>
  </si>
  <si>
    <t xml:space="preserve">         81200 Staff Travel</t>
  </si>
  <si>
    <t xml:space="preserve">         81300 Staff Office Expenses</t>
  </si>
  <si>
    <t xml:space="preserve">         81400 General HP Administration</t>
  </si>
  <si>
    <t xml:space="preserve">         83160 Training Camps - MS Targeted Athletes</t>
  </si>
  <si>
    <t xml:space="preserve">         83200 NT Projects</t>
  </si>
  <si>
    <t xml:space="preserve">         83260 Competitions &amp; Training - WS</t>
  </si>
  <si>
    <t xml:space="preserve">         83410 Worlds/Olympic Prep</t>
  </si>
  <si>
    <t xml:space="preserve">         83440 FISU / Commonwealth</t>
  </si>
  <si>
    <t xml:space="preserve">         83450 Jr Worlds</t>
  </si>
  <si>
    <t xml:space="preserve">         83460 Jr NTPs</t>
  </si>
  <si>
    <t xml:space="preserve">         83470 Jr Pan Ams</t>
  </si>
  <si>
    <t xml:space="preserve">         83500 National Team Uniforms</t>
  </si>
  <si>
    <t xml:space="preserve">         83600 FIE/EFC Licenses</t>
  </si>
  <si>
    <t xml:space="preserve">         83800 Athlete Bonus Payments</t>
  </si>
  <si>
    <t xml:space="preserve">      Total 83000 National Team Expenses</t>
  </si>
  <si>
    <t xml:space="preserve">      84000 NTC Expenses</t>
  </si>
  <si>
    <t xml:space="preserve">         84300 Equipment (purchase, mainten.)</t>
  </si>
  <si>
    <t xml:space="preserve">      Total 84000 NTC Expenses</t>
  </si>
  <si>
    <t xml:space="preserve">      85000 ISTs (Sport Science)</t>
  </si>
  <si>
    <t xml:space="preserve">         85100 CAIP(silver + out of country)</t>
  </si>
  <si>
    <t xml:space="preserve">      Total 85000 ISTs (Sport Science)</t>
  </si>
  <si>
    <t xml:space="preserve">         86010  AWAD - Development Projects</t>
  </si>
  <si>
    <t xml:space="preserve">         86020 AWAD - National Team Projects</t>
  </si>
  <si>
    <t xml:space="preserve">         86030 AWAD - Coaching Support</t>
  </si>
  <si>
    <t xml:space="preserve">         86070 AWAD - IWAS Membership</t>
  </si>
  <si>
    <t xml:space="preserve">    Total 86000 AWAD</t>
  </si>
  <si>
    <t xml:space="preserve">   Total 80000 High Performance Program</t>
  </si>
  <si>
    <t>TOTAL EXPENSES</t>
  </si>
  <si>
    <t>Max</t>
  </si>
  <si>
    <t>Monthly</t>
  </si>
  <si>
    <t xml:space="preserve">         82100 Coach Salaries &amp; Honoraria</t>
  </si>
  <si>
    <t xml:space="preserve">      Total 82000 National Coaches</t>
  </si>
  <si>
    <t xml:space="preserve">         83150 Training Camps - WF Next GEN</t>
  </si>
  <si>
    <t xml:space="preserve">         83250 Competitions - WF Next GEN</t>
  </si>
  <si>
    <t xml:space="preserve">         83210 Competitions - WF Targeted Team/Athletes</t>
  </si>
  <si>
    <t xml:space="preserve">         83255 Competitions &amp; Training - MS</t>
  </si>
  <si>
    <t>HP Coordinator</t>
  </si>
  <si>
    <t>Budget</t>
  </si>
  <si>
    <t xml:space="preserve">         44300 FIE/EFC License Fees</t>
  </si>
  <si>
    <t xml:space="preserve">         83275 Competitions &amp; Training - WE</t>
  </si>
  <si>
    <t xml:space="preserve">         43100 Coaching</t>
  </si>
  <si>
    <t xml:space="preserve">         83265 Competitions &amp; Training - MF</t>
  </si>
  <si>
    <t xml:space="preserve">         83270 Competitions &amp; Training - ME</t>
  </si>
  <si>
    <t xml:space="preserve">         83100 Training Camps - WF Targeted Team/Athletes</t>
  </si>
  <si>
    <t>Women's Foil Senior Team Coach</t>
  </si>
  <si>
    <t xml:space="preserve">         84200 Facility Fees (INSQ)</t>
  </si>
  <si>
    <t xml:space="preserve">         85200 Sport Science &amp; Medical (OTP)</t>
  </si>
  <si>
    <t>Sport Science &amp; Medical (other HP)</t>
  </si>
  <si>
    <t xml:space="preserve">         85500 Sport Psychology (OTP)</t>
  </si>
  <si>
    <t>Physical Prep (other HP)</t>
  </si>
  <si>
    <t xml:space="preserve">         Sport Psychology (other HP)</t>
  </si>
  <si>
    <t>MF Coach</t>
  </si>
  <si>
    <t xml:space="preserve">         85300 Performance Technology</t>
  </si>
  <si>
    <t>2023-2024</t>
  </si>
  <si>
    <t xml:space="preserve">         45700 Donations - General</t>
  </si>
  <si>
    <t xml:space="preserve">         45700 Donations - HP</t>
  </si>
  <si>
    <t xml:space="preserve"> 51310 Ranking System</t>
  </si>
  <si>
    <t xml:space="preserve">      66560 Vancouver World Cup</t>
  </si>
  <si>
    <t xml:space="preserve">            42142 Vancouver World Cup</t>
  </si>
  <si>
    <t>MS Coach</t>
  </si>
  <si>
    <t xml:space="preserve">WS Coach </t>
  </si>
  <si>
    <t>ME Coach</t>
  </si>
  <si>
    <t>WE Coach</t>
  </si>
  <si>
    <t>HPD</t>
  </si>
  <si>
    <t>Equipment - WF</t>
  </si>
  <si>
    <t xml:space="preserve">         83430 Pan-Am Championships</t>
  </si>
  <si>
    <t xml:space="preserve">         834xx Pan-Am Games</t>
  </si>
  <si>
    <t xml:space="preserve">         832xx Competitions &amp; Training - Other Weapons</t>
  </si>
  <si>
    <t xml:space="preserve">         81415 Bank Charges</t>
  </si>
  <si>
    <t xml:space="preserve">         81417 Shipping</t>
  </si>
  <si>
    <t xml:space="preserve">         81430 Communications  (cel/internet)</t>
  </si>
  <si>
    <t xml:space="preserve">         81450 Professionnal Development</t>
  </si>
  <si>
    <t xml:space="preserve">         81500 NT Project Fees - Intl Referees</t>
  </si>
  <si>
    <t>Coach Salaries/ Technical Leadership</t>
  </si>
  <si>
    <t xml:space="preserve">        Other</t>
  </si>
  <si>
    <t>Additional request from SC</t>
  </si>
  <si>
    <t>iv) 53000 Meetings</t>
  </si>
  <si>
    <t>2025-2026</t>
  </si>
  <si>
    <t xml:space="preserve">            42120 Canada Cup #2</t>
  </si>
  <si>
    <t xml:space="preserve">            42130 Canada Cup #3</t>
  </si>
  <si>
    <t xml:space="preserve">      60201 Canada Cup #2</t>
  </si>
  <si>
    <t xml:space="preserve">      60300 Canada Cup #3</t>
  </si>
  <si>
    <t xml:space="preserve">  72100 Officials - International Development</t>
  </si>
  <si>
    <t xml:space="preserve">  72200 Coaching - Clinics/Courses</t>
  </si>
  <si>
    <t xml:space="preserve">         83255 Competitions &amp; Training - Men's Sabre</t>
  </si>
  <si>
    <t xml:space="preserve">         83260 Competitions &amp; Training - Women's Sabre</t>
  </si>
  <si>
    <t xml:space="preserve">         83265 Competitions &amp; Training - Men's Foil</t>
  </si>
  <si>
    <t xml:space="preserve">         83270 Competitions &amp; Training - Men's Epee</t>
  </si>
  <si>
    <t xml:space="preserve">         83270 Competitions &amp; Training - Women's Epee</t>
  </si>
  <si>
    <t xml:space="preserve">            44110 Athlete Reimbursements</t>
  </si>
  <si>
    <t>5)      44000 HP Program Fees</t>
  </si>
  <si>
    <t>Competition &amp; Safe Sport Coordinator</t>
  </si>
  <si>
    <t>90000   Safe Sport</t>
  </si>
  <si>
    <t xml:space="preserve">Total recommended reduced by Jed's contract </t>
  </si>
  <si>
    <t xml:space="preserve">  72250 Coaching - Development (change acct name)</t>
  </si>
  <si>
    <t>Months (all contracts end Aug 2025)</t>
  </si>
  <si>
    <t>Women's Foil Assistant Coach</t>
  </si>
  <si>
    <t xml:space="preserve">             Reconciliation Initiatives (new acct)</t>
  </si>
  <si>
    <t xml:space="preserve">  75000 Armourer Development</t>
  </si>
  <si>
    <t xml:space="preserve">         52500 Awards</t>
  </si>
  <si>
    <t xml:space="preserve">         52100 Marketing</t>
  </si>
  <si>
    <t xml:space="preserve">         85400 Physical Prep (OTP)</t>
  </si>
  <si>
    <t xml:space="preserve">  72150 Officials - Domestic Development</t>
  </si>
  <si>
    <t>Safe Sport &amp; Competition Coordinator</t>
  </si>
  <si>
    <t xml:space="preserve">         82200 Coach Professional Development</t>
  </si>
  <si>
    <t>Reserve Fund (new acct)</t>
  </si>
  <si>
    <t xml:space="preserve">      60600 Coach/Officials Accreditation Badges</t>
  </si>
  <si>
    <t xml:space="preserve">      60400 Competition Equipment</t>
  </si>
  <si>
    <t xml:space="preserve">         53100 AGM</t>
  </si>
  <si>
    <t xml:space="preserve">         53200 Board of Directors</t>
  </si>
  <si>
    <t xml:space="preserve">            44120 HPP Fees</t>
  </si>
  <si>
    <t xml:space="preserve">         44700 International Referee Fees (Cadet EFC/Junior World Cups)</t>
  </si>
  <si>
    <t xml:space="preserve"> 6) 45000 Inventory Sales/Sponsorships/Donations</t>
  </si>
  <si>
    <t>ii) 51000 Communication (includes translation, ranking app, website, membership system)</t>
  </si>
  <si>
    <t>iii) 52000 Promotion, Marketing and awards</t>
  </si>
  <si>
    <t xml:space="preserve">         53400 FIE &amp; Other International Meetings</t>
  </si>
  <si>
    <t>i) 8100 Management (includes staff honoraria, travel, HP shipping, International referees (cadet EFC &amp; junior world cup)</t>
  </si>
  <si>
    <t xml:space="preserve">      82000 National Coaches (honoraria &amp; professional development)</t>
  </si>
  <si>
    <t xml:space="preserve">         83420 Sr Worlds/Olympics</t>
  </si>
  <si>
    <t xml:space="preserve">     86000 AWAD (includes development &amp; national team projects, honorarium, membership)</t>
  </si>
  <si>
    <t>i) 50100 Operational Costs (includes staff salaries office &amp; travel expenses plus International memberships, liability/property insurance, legal fees, equipment storage)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</si>
</sst>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&quot;$&quot;* #,##0_-;\-&quot;$&quot;* #,##0_-;_-&quot;$&quot;* &quot;-&quot;_-;_-@_-"/>
    <numFmt numFmtId="165" formatCode="_-&quot;$&quot;* #,##0.00_-;\-&quot;$&quot;* #,##0.00_-;_-&quot;$&quot;* &quot;-&quot;??_-;_-@_-"/>
    <numFmt numFmtId="166" formatCode="#,##0\ &quot;$&quot;"/>
    <numFmt numFmtId="167" formatCode="_(* #,##0_);_(* \(#,##0\);_(* &quot;-&quot;??_);_(@_)"/>
    <numFmt numFmtId="168" formatCode="_(&quot;$&quot;* #,##0_);_(&quot;$&quot;* \(#,##0\);_(&quot;$&quot;* &quot;-&quot;??_);_(@_)"/>
    <numFmt numFmtId="169" formatCode="_(* #,##0.0000_);_(* \(#,##0.0000\);_(* &quot;-&quot;??_);_(@_)"/>
    <numFmt numFmtId="170" formatCode="_-&quot;$&quot;* #,##0_-;\-&quot;$&quot;* #,##0_-;_-&quot;$&quot;* &quot;-&quot;??_-;_-@_-"/>
    <numFmt numFmtId="171" formatCode="#,##0\ [$$-C0C]"/>
    <numFmt numFmtId="172" formatCode="&quot;$&quot;#,##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  <scheme val="minor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u val="singleAccounting"/>
      <sz val="11"/>
      <color indexed="8"/>
      <name val="Calibri"/>
      <family val="2"/>
      <scheme val="minor"/>
    </font>
    <font>
      <sz val="8"/>
      <color indexed="8"/>
      <name val="Arial"/>
      <family val="2"/>
    </font>
    <font>
      <sz val="8"/>
      <name val="Calibri"/>
      <family val="2"/>
      <scheme val="minor"/>
    </font>
    <font>
      <sz val="8"/>
      <color theme="0"/>
      <name val="Arial"/>
      <family val="2"/>
    </font>
    <font>
      <sz val="8"/>
      <color theme="1"/>
      <name val="Arial"/>
      <family val="2"/>
    </font>
    <font>
      <b/>
      <sz val="8"/>
      <color rgb="FFC00000"/>
      <name val="Arial"/>
      <family val="2"/>
    </font>
    <font>
      <sz val="11"/>
      <color theme="0"/>
      <name val="Arial"/>
      <family val="2"/>
    </font>
    <font>
      <sz val="8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u/>
      <sz val="11"/>
      <color theme="1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9" tint="0.79998168889431442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auto="1"/>
      </top>
      <bottom style="thin">
        <color indexed="64"/>
      </bottom>
      <diagonal/>
    </border>
  </borders>
  <cellStyleXfs count="10">
    <xf numFmtId="0" fontId="0" fillId="0" borderId="0"/>
    <xf numFmtId="165" fontId="1" fillId="0" borderId="0" applyFont="0" applyFill="0" applyBorder="0" applyAlignment="0" applyProtection="0"/>
    <xf numFmtId="0" fontId="6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8" fillId="0" borderId="0"/>
    <xf numFmtId="43" fontId="8" fillId="0" borderId="0" applyFont="0" applyFill="0" applyBorder="0" applyAlignment="0" applyProtection="0"/>
  </cellStyleXfs>
  <cellXfs count="141">
    <xf numFmtId="0" fontId="0" fillId="0" borderId="0" xfId="0"/>
    <xf numFmtId="164" fontId="4" fillId="0" borderId="0" xfId="0" applyNumberFormat="1" applyFont="1"/>
    <xf numFmtId="15" fontId="2" fillId="0" borderId="3" xfId="0" applyNumberFormat="1" applyFont="1" applyBorder="1" applyAlignment="1">
      <alignment horizontal="left"/>
    </xf>
    <xf numFmtId="0" fontId="2" fillId="0" borderId="3" xfId="0" applyFont="1" applyBorder="1"/>
    <xf numFmtId="0" fontId="2" fillId="0" borderId="5" xfId="0" applyFont="1" applyBorder="1"/>
    <xf numFmtId="0" fontId="3" fillId="0" borderId="5" xfId="0" applyFont="1" applyBorder="1"/>
    <xf numFmtId="0" fontId="2" fillId="0" borderId="5" xfId="0" applyFont="1" applyBorder="1" applyAlignment="1">
      <alignment horizontal="right"/>
    </xf>
    <xf numFmtId="0" fontId="3" fillId="0" borderId="5" xfId="0" applyFont="1" applyBorder="1" applyAlignment="1">
      <alignment horizontal="left"/>
    </xf>
    <xf numFmtId="0" fontId="3" fillId="0" borderId="6" xfId="0" applyFont="1" applyBorder="1"/>
    <xf numFmtId="0" fontId="2" fillId="0" borderId="4" xfId="0" applyFont="1" applyBorder="1"/>
    <xf numFmtId="164" fontId="2" fillId="0" borderId="1" xfId="0" applyNumberFormat="1" applyFont="1" applyBorder="1" applyAlignment="1">
      <alignment horizontal="center"/>
    </xf>
    <xf numFmtId="164" fontId="2" fillId="0" borderId="2" xfId="0" applyNumberFormat="1" applyFont="1" applyBorder="1" applyAlignment="1">
      <alignment horizontal="center"/>
    </xf>
    <xf numFmtId="164" fontId="2" fillId="0" borderId="7" xfId="0" applyNumberFormat="1" applyFont="1" applyBorder="1" applyAlignment="1">
      <alignment horizontal="center"/>
    </xf>
    <xf numFmtId="164" fontId="3" fillId="0" borderId="7" xfId="0" applyNumberFormat="1" applyFont="1" applyBorder="1" applyAlignment="1">
      <alignment horizontal="left"/>
    </xf>
    <xf numFmtId="164" fontId="2" fillId="0" borderId="7" xfId="0" applyNumberFormat="1" applyFont="1" applyBorder="1"/>
    <xf numFmtId="43" fontId="0" fillId="0" borderId="0" xfId="6" applyFont="1"/>
    <xf numFmtId="43" fontId="11" fillId="0" borderId="0" xfId="6" applyFont="1"/>
    <xf numFmtId="43" fontId="8" fillId="0" borderId="0" xfId="6" applyFont="1"/>
    <xf numFmtId="43" fontId="0" fillId="0" borderId="10" xfId="6" applyFont="1" applyBorder="1"/>
    <xf numFmtId="43" fontId="5" fillId="0" borderId="0" xfId="6" applyFont="1"/>
    <xf numFmtId="43" fontId="8" fillId="0" borderId="0" xfId="6" applyFont="1" applyFill="1"/>
    <xf numFmtId="167" fontId="12" fillId="0" borderId="14" xfId="6" applyNumberFormat="1" applyFont="1" applyBorder="1"/>
    <xf numFmtId="167" fontId="12" fillId="0" borderId="0" xfId="6" applyNumberFormat="1" applyFont="1"/>
    <xf numFmtId="168" fontId="12" fillId="0" borderId="0" xfId="0" applyNumberFormat="1" applyFont="1"/>
    <xf numFmtId="167" fontId="12" fillId="0" borderId="15" xfId="6" applyNumberFormat="1" applyFont="1" applyBorder="1"/>
    <xf numFmtId="167" fontId="12" fillId="0" borderId="10" xfId="6" applyNumberFormat="1" applyFont="1" applyBorder="1"/>
    <xf numFmtId="0" fontId="12" fillId="0" borderId="0" xfId="0" applyFont="1"/>
    <xf numFmtId="44" fontId="12" fillId="0" borderId="0" xfId="0" applyNumberFormat="1" applyFont="1"/>
    <xf numFmtId="166" fontId="12" fillId="0" borderId="0" xfId="0" applyNumberFormat="1" applyFont="1"/>
    <xf numFmtId="167" fontId="15" fillId="0" borderId="0" xfId="6" applyNumberFormat="1" applyFont="1"/>
    <xf numFmtId="169" fontId="0" fillId="0" borderId="0" xfId="6" applyNumberFormat="1" applyFont="1"/>
    <xf numFmtId="43" fontId="0" fillId="0" borderId="0" xfId="6" applyFont="1" applyBorder="1"/>
    <xf numFmtId="167" fontId="0" fillId="0" borderId="0" xfId="6" applyNumberFormat="1" applyFont="1"/>
    <xf numFmtId="43" fontId="0" fillId="0" borderId="0" xfId="6" applyFont="1" applyAlignment="1">
      <alignment wrapText="1"/>
    </xf>
    <xf numFmtId="164" fontId="0" fillId="0" borderId="0" xfId="0" applyNumberFormat="1"/>
    <xf numFmtId="0" fontId="9" fillId="0" borderId="0" xfId="0" applyFont="1" applyAlignment="1">
      <alignment horizontal="left" wrapText="1"/>
    </xf>
    <xf numFmtId="0" fontId="10" fillId="0" borderId="0" xfId="0" applyFont="1" applyAlignment="1">
      <alignment horizontal="left" wrapText="1"/>
    </xf>
    <xf numFmtId="164" fontId="2" fillId="0" borderId="7" xfId="0" applyNumberFormat="1" applyFont="1" applyBorder="1" applyAlignment="1">
      <alignment horizontal="left"/>
    </xf>
    <xf numFmtId="170" fontId="2" fillId="0" borderId="11" xfId="1" applyNumberFormat="1" applyFont="1" applyFill="1" applyBorder="1"/>
    <xf numFmtId="170" fontId="2" fillId="0" borderId="12" xfId="1" applyNumberFormat="1" applyFont="1" applyFill="1" applyBorder="1"/>
    <xf numFmtId="43" fontId="0" fillId="2" borderId="0" xfId="6" applyFont="1" applyFill="1"/>
    <xf numFmtId="0" fontId="10" fillId="12" borderId="0" xfId="0" applyFont="1" applyFill="1" applyAlignment="1">
      <alignment horizontal="left" wrapText="1"/>
    </xf>
    <xf numFmtId="167" fontId="15" fillId="0" borderId="16" xfId="6" applyNumberFormat="1" applyFont="1" applyBorder="1"/>
    <xf numFmtId="43" fontId="1" fillId="0" borderId="0" xfId="6" applyFont="1"/>
    <xf numFmtId="164" fontId="3" fillId="0" borderId="9" xfId="0" applyNumberFormat="1" applyFont="1" applyBorder="1" applyAlignment="1">
      <alignment horizontal="left"/>
    </xf>
    <xf numFmtId="0" fontId="10" fillId="0" borderId="0" xfId="0" applyFont="1" applyAlignment="1">
      <alignment horizontal="left" wrapText="1" indent="4"/>
    </xf>
    <xf numFmtId="164" fontId="3" fillId="0" borderId="7" xfId="1" applyNumberFormat="1" applyFont="1" applyFill="1" applyBorder="1"/>
    <xf numFmtId="164" fontId="3" fillId="0" borderId="9" xfId="1" applyNumberFormat="1" applyFont="1" applyFill="1" applyBorder="1"/>
    <xf numFmtId="164" fontId="2" fillId="0" borderId="7" xfId="1" applyNumberFormat="1" applyFont="1" applyFill="1" applyBorder="1"/>
    <xf numFmtId="164" fontId="2" fillId="0" borderId="11" xfId="1" applyNumberFormat="1" applyFont="1" applyFill="1" applyBorder="1"/>
    <xf numFmtId="164" fontId="3" fillId="0" borderId="7" xfId="1" applyNumberFormat="1" applyFont="1" applyFill="1" applyBorder="1" applyAlignment="1">
      <alignment horizontal="right"/>
    </xf>
    <xf numFmtId="164" fontId="2" fillId="0" borderId="12" xfId="1" applyNumberFormat="1" applyFont="1" applyFill="1" applyBorder="1"/>
    <xf numFmtId="164" fontId="3" fillId="0" borderId="7" xfId="1" applyNumberFormat="1" applyFont="1" applyFill="1" applyBorder="1" applyAlignment="1">
      <alignment horizontal="center"/>
    </xf>
    <xf numFmtId="164" fontId="3" fillId="8" borderId="7" xfId="1" applyNumberFormat="1" applyFont="1" applyFill="1" applyBorder="1" applyAlignment="1">
      <alignment horizontal="right"/>
    </xf>
    <xf numFmtId="164" fontId="3" fillId="3" borderId="7" xfId="1" applyNumberFormat="1" applyFont="1" applyFill="1" applyBorder="1" applyAlignment="1">
      <alignment horizontal="right"/>
    </xf>
    <xf numFmtId="164" fontId="20" fillId="3" borderId="7" xfId="1" applyNumberFormat="1" applyFont="1" applyFill="1" applyBorder="1" applyAlignment="1">
      <alignment horizontal="right"/>
    </xf>
    <xf numFmtId="164" fontId="3" fillId="0" borderId="9" xfId="1" applyNumberFormat="1" applyFont="1" applyFill="1" applyBorder="1" applyAlignment="1">
      <alignment horizontal="right"/>
    </xf>
    <xf numFmtId="164" fontId="2" fillId="0" borderId="7" xfId="1" applyNumberFormat="1" applyFont="1" applyFill="1" applyBorder="1" applyAlignment="1">
      <alignment horizontal="right"/>
    </xf>
    <xf numFmtId="164" fontId="17" fillId="5" borderId="7" xfId="1" applyNumberFormat="1" applyFont="1" applyFill="1" applyBorder="1" applyAlignment="1">
      <alignment horizontal="right"/>
    </xf>
    <xf numFmtId="164" fontId="3" fillId="3" borderId="9" xfId="1" applyNumberFormat="1" applyFont="1" applyFill="1" applyBorder="1" applyAlignment="1">
      <alignment horizontal="right"/>
    </xf>
    <xf numFmtId="164" fontId="3" fillId="11" borderId="7" xfId="1" applyNumberFormat="1" applyFont="1" applyFill="1" applyBorder="1" applyAlignment="1">
      <alignment horizontal="right"/>
    </xf>
    <xf numFmtId="164" fontId="2" fillId="6" borderId="7" xfId="1" applyNumberFormat="1" applyFont="1" applyFill="1" applyBorder="1" applyAlignment="1">
      <alignment horizontal="right"/>
    </xf>
    <xf numFmtId="164" fontId="3" fillId="0" borderId="7" xfId="1" applyNumberFormat="1" applyFont="1" applyFill="1" applyBorder="1" applyAlignment="1">
      <alignment horizontal="right" wrapText="1"/>
    </xf>
    <xf numFmtId="164" fontId="3" fillId="0" borderId="9" xfId="1" applyNumberFormat="1" applyFont="1" applyFill="1" applyBorder="1" applyAlignment="1">
      <alignment horizontal="right" wrapText="1"/>
    </xf>
    <xf numFmtId="164" fontId="2" fillId="0" borderId="11" xfId="1" applyNumberFormat="1" applyFont="1" applyFill="1" applyBorder="1" applyAlignment="1">
      <alignment horizontal="right"/>
    </xf>
    <xf numFmtId="164" fontId="3" fillId="13" borderId="7" xfId="1" applyNumberFormat="1" applyFont="1" applyFill="1" applyBorder="1" applyAlignment="1">
      <alignment horizontal="right"/>
    </xf>
    <xf numFmtId="164" fontId="3" fillId="13" borderId="9" xfId="1" applyNumberFormat="1" applyFont="1" applyFill="1" applyBorder="1" applyAlignment="1">
      <alignment horizontal="right"/>
    </xf>
    <xf numFmtId="164" fontId="17" fillId="15" borderId="9" xfId="1" applyNumberFormat="1" applyFont="1" applyFill="1" applyBorder="1" applyAlignment="1">
      <alignment horizontal="right"/>
    </xf>
    <xf numFmtId="164" fontId="3" fillId="0" borderId="7" xfId="3" applyNumberFormat="1" applyFont="1" applyFill="1" applyBorder="1" applyAlignment="1">
      <alignment horizontal="right"/>
    </xf>
    <xf numFmtId="164" fontId="3" fillId="13" borderId="7" xfId="3" applyNumberFormat="1" applyFont="1" applyFill="1" applyBorder="1" applyAlignment="1">
      <alignment horizontal="right"/>
    </xf>
    <xf numFmtId="164" fontId="17" fillId="4" borderId="7" xfId="3" applyNumberFormat="1" applyFont="1" applyFill="1" applyBorder="1" applyAlignment="1">
      <alignment horizontal="right"/>
    </xf>
    <xf numFmtId="164" fontId="20" fillId="13" borderId="7" xfId="3" applyNumberFormat="1" applyFont="1" applyFill="1" applyBorder="1" applyAlignment="1">
      <alignment horizontal="right"/>
    </xf>
    <xf numFmtId="164" fontId="3" fillId="13" borderId="9" xfId="3" applyNumberFormat="1" applyFont="1" applyFill="1" applyBorder="1" applyAlignment="1">
      <alignment horizontal="right"/>
    </xf>
    <xf numFmtId="164" fontId="3" fillId="7" borderId="7" xfId="3" applyNumberFormat="1" applyFont="1" applyFill="1" applyBorder="1" applyAlignment="1">
      <alignment horizontal="right"/>
    </xf>
    <xf numFmtId="164" fontId="3" fillId="0" borderId="9" xfId="3" applyNumberFormat="1" applyFont="1" applyFill="1" applyBorder="1" applyAlignment="1">
      <alignment horizontal="right"/>
    </xf>
    <xf numFmtId="164" fontId="3" fillId="14" borderId="11" xfId="3" applyNumberFormat="1" applyFont="1" applyFill="1" applyBorder="1" applyAlignment="1">
      <alignment horizontal="right"/>
    </xf>
    <xf numFmtId="164" fontId="2" fillId="0" borderId="7" xfId="3" applyNumberFormat="1" applyFont="1" applyFill="1" applyBorder="1" applyAlignment="1">
      <alignment horizontal="right"/>
    </xf>
    <xf numFmtId="164" fontId="3" fillId="0" borderId="8" xfId="1" applyNumberFormat="1" applyFont="1" applyFill="1" applyBorder="1" applyAlignment="1">
      <alignment horizontal="right"/>
    </xf>
    <xf numFmtId="164" fontId="2" fillId="0" borderId="2" xfId="0" applyNumberFormat="1" applyFont="1" applyBorder="1"/>
    <xf numFmtId="164" fontId="3" fillId="0" borderId="0" xfId="1" applyNumberFormat="1" applyFont="1" applyFill="1" applyAlignment="1">
      <alignment horizontal="right"/>
    </xf>
    <xf numFmtId="164" fontId="4" fillId="0" borderId="0" xfId="1" applyNumberFormat="1" applyFont="1" applyFill="1" applyAlignment="1">
      <alignment horizontal="right"/>
    </xf>
    <xf numFmtId="164" fontId="4" fillId="0" borderId="0" xfId="1" applyNumberFormat="1" applyFont="1" applyFill="1"/>
    <xf numFmtId="171" fontId="21" fillId="0" borderId="7" xfId="0" applyNumberFormat="1" applyFont="1" applyBorder="1" applyAlignment="1">
      <alignment horizontal="center"/>
    </xf>
    <xf numFmtId="171" fontId="21" fillId="0" borderId="2" xfId="0" applyNumberFormat="1" applyFont="1" applyBorder="1" applyAlignment="1">
      <alignment horizontal="center" vertical="center" wrapText="1"/>
    </xf>
    <xf numFmtId="0" fontId="0" fillId="0" borderId="7" xfId="0" applyBorder="1"/>
    <xf numFmtId="165" fontId="2" fillId="0" borderId="7" xfId="1" applyFont="1" applyFill="1" applyBorder="1"/>
    <xf numFmtId="170" fontId="0" fillId="0" borderId="7" xfId="0" applyNumberFormat="1" applyBorder="1"/>
    <xf numFmtId="170" fontId="2" fillId="0" borderId="7" xfId="1" applyNumberFormat="1" applyFont="1" applyFill="1" applyBorder="1"/>
    <xf numFmtId="165" fontId="3" fillId="0" borderId="7" xfId="1" applyFont="1" applyFill="1" applyBorder="1"/>
    <xf numFmtId="42" fontId="20" fillId="0" borderId="7" xfId="0" applyNumberFormat="1" applyFont="1" applyBorder="1"/>
    <xf numFmtId="164" fontId="0" fillId="0" borderId="7" xfId="0" applyNumberFormat="1" applyBorder="1"/>
    <xf numFmtId="0" fontId="0" fillId="0" borderId="2" xfId="0" applyBorder="1"/>
    <xf numFmtId="42" fontId="20" fillId="0" borderId="9" xfId="0" applyNumberFormat="1" applyFont="1" applyBorder="1"/>
    <xf numFmtId="0" fontId="0" fillId="0" borderId="9" xfId="0" applyBorder="1"/>
    <xf numFmtId="164" fontId="2" fillId="0" borderId="9" xfId="1" applyNumberFormat="1" applyFont="1" applyFill="1" applyBorder="1" applyAlignment="1">
      <alignment horizontal="right"/>
    </xf>
    <xf numFmtId="164" fontId="3" fillId="0" borderId="11" xfId="3" applyNumberFormat="1" applyFont="1" applyFill="1" applyBorder="1" applyAlignment="1">
      <alignment horizontal="right"/>
    </xf>
    <xf numFmtId="171" fontId="21" fillId="0" borderId="0" xfId="0" applyNumberFormat="1" applyFont="1" applyAlignment="1">
      <alignment horizontal="center"/>
    </xf>
    <xf numFmtId="171" fontId="21" fillId="0" borderId="0" xfId="0" applyNumberFormat="1" applyFont="1" applyAlignment="1">
      <alignment horizontal="center" vertical="center" wrapText="1"/>
    </xf>
    <xf numFmtId="164" fontId="2" fillId="0" borderId="0" xfId="0" applyNumberFormat="1" applyFont="1" applyAlignment="1">
      <alignment horizontal="left"/>
    </xf>
    <xf numFmtId="165" fontId="2" fillId="0" borderId="0" xfId="1" applyFont="1" applyFill="1" applyBorder="1"/>
    <xf numFmtId="170" fontId="0" fillId="0" borderId="0" xfId="0" applyNumberFormat="1"/>
    <xf numFmtId="170" fontId="2" fillId="0" borderId="0" xfId="1" applyNumberFormat="1" applyFont="1" applyFill="1" applyBorder="1"/>
    <xf numFmtId="165" fontId="3" fillId="0" borderId="0" xfId="1" applyFont="1" applyFill="1" applyBorder="1"/>
    <xf numFmtId="42" fontId="20" fillId="0" borderId="0" xfId="0" applyNumberFormat="1" applyFont="1"/>
    <xf numFmtId="164" fontId="2" fillId="0" borderId="0" xfId="1" applyNumberFormat="1" applyFont="1" applyFill="1" applyBorder="1" applyAlignment="1">
      <alignment horizontal="right"/>
    </xf>
    <xf numFmtId="164" fontId="3" fillId="0" borderId="0" xfId="1" applyNumberFormat="1" applyFont="1" applyFill="1" applyBorder="1" applyAlignment="1">
      <alignment horizontal="right"/>
    </xf>
    <xf numFmtId="164" fontId="3" fillId="0" borderId="0" xfId="3" applyNumberFormat="1" applyFont="1" applyFill="1" applyBorder="1" applyAlignment="1">
      <alignment horizontal="right"/>
    </xf>
    <xf numFmtId="164" fontId="2" fillId="0" borderId="0" xfId="3" applyNumberFormat="1" applyFont="1" applyFill="1" applyBorder="1" applyAlignment="1">
      <alignment horizontal="right"/>
    </xf>
    <xf numFmtId="172" fontId="0" fillId="0" borderId="0" xfId="0" applyNumberFormat="1"/>
    <xf numFmtId="172" fontId="12" fillId="4" borderId="0" xfId="0" applyNumberFormat="1" applyFont="1" applyFill="1" applyAlignment="1">
      <alignment horizontal="left"/>
    </xf>
    <xf numFmtId="172" fontId="19" fillId="15" borderId="0" xfId="0" applyNumberFormat="1" applyFont="1" applyFill="1"/>
    <xf numFmtId="172" fontId="18" fillId="5" borderId="17" xfId="0" applyNumberFormat="1" applyFont="1" applyFill="1" applyBorder="1" applyAlignment="1">
      <alignment vertical="top"/>
    </xf>
    <xf numFmtId="172" fontId="13" fillId="2" borderId="17" xfId="0" applyNumberFormat="1" applyFont="1" applyFill="1" applyBorder="1" applyAlignment="1">
      <alignment vertical="top"/>
    </xf>
    <xf numFmtId="172" fontId="13" fillId="3" borderId="17" xfId="0" applyNumberFormat="1" applyFont="1" applyFill="1" applyBorder="1" applyAlignment="1">
      <alignment vertical="top"/>
    </xf>
    <xf numFmtId="172" fontId="13" fillId="6" borderId="17" xfId="0" applyNumberFormat="1" applyFont="1" applyFill="1" applyBorder="1" applyAlignment="1">
      <alignment vertical="top"/>
    </xf>
    <xf numFmtId="172" fontId="13" fillId="7" borderId="17" xfId="0" applyNumberFormat="1" applyFont="1" applyFill="1" applyBorder="1" applyAlignment="1">
      <alignment vertical="top"/>
    </xf>
    <xf numFmtId="172" fontId="13" fillId="8" borderId="17" xfId="0" applyNumberFormat="1" applyFont="1" applyFill="1" applyBorder="1" applyAlignment="1">
      <alignment vertical="top"/>
    </xf>
    <xf numFmtId="172" fontId="13" fillId="9" borderId="17" xfId="0" applyNumberFormat="1" applyFont="1" applyFill="1" applyBorder="1" applyAlignment="1">
      <alignment vertical="top"/>
    </xf>
    <xf numFmtId="172" fontId="12" fillId="14" borderId="0" xfId="0" applyNumberFormat="1" applyFont="1" applyFill="1" applyAlignment="1">
      <alignment horizontal="left"/>
    </xf>
    <xf numFmtId="172" fontId="14" fillId="10" borderId="0" xfId="0" applyNumberFormat="1" applyFont="1" applyFill="1" applyAlignment="1">
      <alignment horizontal="left"/>
    </xf>
    <xf numFmtId="172" fontId="15" fillId="0" borderId="0" xfId="0" applyNumberFormat="1" applyFont="1" applyAlignment="1">
      <alignment horizontal="left"/>
    </xf>
    <xf numFmtId="172" fontId="16" fillId="0" borderId="0" xfId="0" applyNumberFormat="1" applyFont="1" applyAlignment="1">
      <alignment horizontal="center"/>
    </xf>
    <xf numFmtId="172" fontId="5" fillId="0" borderId="0" xfId="0" applyNumberFormat="1" applyFont="1" applyAlignment="1">
      <alignment horizontal="center" wrapText="1"/>
    </xf>
    <xf numFmtId="164" fontId="3" fillId="16" borderId="9" xfId="1" applyNumberFormat="1" applyFont="1" applyFill="1" applyBorder="1" applyAlignment="1">
      <alignment horizontal="right"/>
    </xf>
    <xf numFmtId="164" fontId="17" fillId="15" borderId="7" xfId="1" applyNumberFormat="1" applyFont="1" applyFill="1" applyBorder="1" applyAlignment="1">
      <alignment horizontal="right"/>
    </xf>
    <xf numFmtId="167" fontId="12" fillId="0" borderId="0" xfId="6" applyNumberFormat="1" applyFont="1" applyBorder="1"/>
    <xf numFmtId="168" fontId="12" fillId="0" borderId="10" xfId="0" applyNumberFormat="1" applyFont="1" applyBorder="1"/>
    <xf numFmtId="167" fontId="12" fillId="0" borderId="13" xfId="6" applyNumberFormat="1" applyFont="1" applyBorder="1"/>
    <xf numFmtId="0" fontId="22" fillId="0" borderId="0" xfId="0" applyFont="1"/>
    <xf numFmtId="172" fontId="22" fillId="0" borderId="0" xfId="0" applyNumberFormat="1" applyFont="1"/>
    <xf numFmtId="0" fontId="10" fillId="2" borderId="0" xfId="0" applyFont="1" applyFill="1" applyAlignment="1">
      <alignment horizontal="left" wrapText="1" indent="5"/>
    </xf>
    <xf numFmtId="0" fontId="3" fillId="0" borderId="5" xfId="0" applyFont="1" applyFill="1" applyBorder="1"/>
    <xf numFmtId="172" fontId="12" fillId="0" borderId="0" xfId="0" applyNumberFormat="1" applyFont="1" applyFill="1" applyBorder="1" applyAlignment="1">
      <alignment horizontal="center"/>
    </xf>
    <xf numFmtId="167" fontId="12" fillId="0" borderId="0" xfId="6" applyNumberFormat="1" applyFont="1" applyFill="1" applyBorder="1"/>
    <xf numFmtId="167" fontId="12" fillId="0" borderId="0" xfId="6" applyNumberFormat="1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172" fontId="13" fillId="0" borderId="0" xfId="0" applyNumberFormat="1" applyFont="1" applyFill="1" applyBorder="1" applyAlignment="1">
      <alignment vertical="top"/>
    </xf>
    <xf numFmtId="168" fontId="12" fillId="0" borderId="0" xfId="0" applyNumberFormat="1" applyFont="1" applyFill="1" applyBorder="1"/>
    <xf numFmtId="0" fontId="9" fillId="2" borderId="0" xfId="0" applyFont="1" applyFill="1" applyAlignment="1">
      <alignment horizontal="left" wrapText="1"/>
    </xf>
    <xf numFmtId="0" fontId="2" fillId="2" borderId="5" xfId="0" applyFont="1" applyFill="1" applyBorder="1" applyAlignment="1">
      <alignment wrapText="1"/>
    </xf>
    <xf numFmtId="0" fontId="2" fillId="2" borderId="5" xfId="0" applyFont="1" applyFill="1" applyBorder="1"/>
  </cellXfs>
  <cellStyles count="10">
    <cellStyle name="Comma" xfId="6" builtinId="3"/>
    <cellStyle name="Comma 2" xfId="9" xr:uid="{76B971D4-EE04-5D4A-9247-C58FA4E78F5C}"/>
    <cellStyle name="Currency" xfId="1" builtinId="4"/>
    <cellStyle name="Currency 2" xfId="3" xr:uid="{00000000-0005-0000-0000-000001000000}"/>
    <cellStyle name="Normal" xfId="0" builtinId="0"/>
    <cellStyle name="Normal 2" xfId="4" xr:uid="{00000000-0005-0000-0000-000003000000}"/>
    <cellStyle name="Normal 3" xfId="2" xr:uid="{00000000-0005-0000-0000-000004000000}"/>
    <cellStyle name="Normal 3 2 3" xfId="7" xr:uid="{D50363C9-AFE4-1C41-858E-B40B99CEC355}"/>
    <cellStyle name="Normal 4" xfId="8" xr:uid="{F4062B40-CC90-F641-8B1E-EE0E7DF2474F}"/>
    <cellStyle name="Percent 2" xfId="5" xr:uid="{00000000-0005-0000-0000-000005000000}"/>
  </cellStyles>
  <dxfs count="0"/>
  <tableStyles count="0" defaultTableStyle="TableStyleMedium2" defaultPivotStyle="PivotStyleLight16"/>
  <colors>
    <mruColors>
      <color rgb="FF0432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R286"/>
  <sheetViews>
    <sheetView tabSelected="1" zoomScale="132" zoomScaleNormal="132" workbookViewId="0">
      <pane xSplit="1" ySplit="2" topLeftCell="C3" activePane="bottomRight" state="frozenSplit"/>
      <selection pane="topRight" activeCell="G1" sqref="G1"/>
      <selection pane="bottomLeft" activeCell="A20" sqref="A20"/>
      <selection pane="bottomRight" activeCell="A107" sqref="A107"/>
    </sheetView>
  </sheetViews>
  <sheetFormatPr baseColWidth="10" defaultColWidth="8.83203125" defaultRowHeight="16" x14ac:dyDescent="0.2"/>
  <cols>
    <col min="1" max="1" width="68.5" customWidth="1"/>
    <col min="2" max="2" width="16.5" style="1" hidden="1" customWidth="1"/>
    <col min="3" max="3" width="16.5" style="1" customWidth="1"/>
    <col min="4" max="4" width="19.5" hidden="1" customWidth="1"/>
    <col min="5" max="5" width="3.6640625" customWidth="1"/>
    <col min="6" max="6" width="17.5" style="108" customWidth="1"/>
    <col min="7" max="11" width="12" customWidth="1"/>
    <col min="12" max="12" width="5.33203125" customWidth="1"/>
    <col min="13" max="13" width="10.1640625" bestFit="1" customWidth="1"/>
    <col min="16" max="16" width="9.6640625" bestFit="1" customWidth="1"/>
    <col min="17" max="17" width="9.6640625" customWidth="1"/>
    <col min="18" max="18" width="10.6640625" customWidth="1"/>
  </cols>
  <sheetData>
    <row r="1" spans="1:7" ht="15" customHeight="1" x14ac:dyDescent="0.2">
      <c r="A1" s="2"/>
      <c r="B1" s="10" t="s">
        <v>179</v>
      </c>
      <c r="C1" s="10" t="s">
        <v>203</v>
      </c>
      <c r="D1" s="82" t="s">
        <v>179</v>
      </c>
      <c r="E1" s="96"/>
      <c r="F1" s="122"/>
    </row>
    <row r="2" spans="1:7" ht="29" customHeight="1" thickBot="1" x14ac:dyDescent="0.25">
      <c r="A2" s="9" t="s">
        <v>0</v>
      </c>
      <c r="B2" s="11" t="s">
        <v>33</v>
      </c>
      <c r="C2" s="11" t="s">
        <v>33</v>
      </c>
      <c r="D2" s="83" t="s">
        <v>201</v>
      </c>
      <c r="E2" s="97"/>
    </row>
    <row r="3" spans="1:7" ht="15" x14ac:dyDescent="0.2">
      <c r="A3" s="3" t="s">
        <v>1</v>
      </c>
      <c r="B3" s="12"/>
      <c r="C3" s="12"/>
      <c r="D3" s="84"/>
    </row>
    <row r="4" spans="1:7" ht="15" x14ac:dyDescent="0.2">
      <c r="A4" s="4" t="s">
        <v>2</v>
      </c>
      <c r="B4" s="13"/>
      <c r="C4" s="13"/>
      <c r="D4" s="84"/>
    </row>
    <row r="5" spans="1:7" ht="15" x14ac:dyDescent="0.2">
      <c r="A5" s="4" t="s">
        <v>59</v>
      </c>
      <c r="B5" s="13"/>
      <c r="C5" s="13"/>
      <c r="D5" s="84"/>
    </row>
    <row r="6" spans="1:7" x14ac:dyDescent="0.2">
      <c r="A6" s="35" t="s">
        <v>60</v>
      </c>
      <c r="B6" s="13"/>
      <c r="C6" s="13"/>
      <c r="D6" s="84"/>
    </row>
    <row r="7" spans="1:7" x14ac:dyDescent="0.2">
      <c r="A7" s="36" t="s">
        <v>61</v>
      </c>
      <c r="B7" s="13">
        <v>375000</v>
      </c>
      <c r="C7" s="13">
        <v>347000</v>
      </c>
      <c r="D7" s="84"/>
    </row>
    <row r="8" spans="1:7" x14ac:dyDescent="0.2">
      <c r="A8" s="36" t="s">
        <v>62</v>
      </c>
      <c r="B8" s="13">
        <v>76100</v>
      </c>
      <c r="C8" s="13">
        <v>190500</v>
      </c>
      <c r="D8" s="84"/>
    </row>
    <row r="9" spans="1:7" x14ac:dyDescent="0.2">
      <c r="A9" s="36" t="s">
        <v>63</v>
      </c>
      <c r="B9" s="13">
        <v>35000</v>
      </c>
      <c r="C9" s="13">
        <v>44000</v>
      </c>
      <c r="D9" s="84"/>
    </row>
    <row r="10" spans="1:7" hidden="1" x14ac:dyDescent="0.2">
      <c r="A10" s="36" t="s">
        <v>64</v>
      </c>
      <c r="B10" s="13">
        <v>5000</v>
      </c>
      <c r="C10" s="13">
        <v>0</v>
      </c>
      <c r="D10" s="84"/>
      <c r="G10" s="34"/>
    </row>
    <row r="11" spans="1:7" x14ac:dyDescent="0.2">
      <c r="A11" s="36" t="s">
        <v>65</v>
      </c>
      <c r="B11" s="13"/>
      <c r="C11" s="13">
        <v>32000</v>
      </c>
      <c r="D11" s="84"/>
    </row>
    <row r="12" spans="1:7" ht="15" x14ac:dyDescent="0.2">
      <c r="A12" s="6" t="s">
        <v>3</v>
      </c>
      <c r="B12" s="37">
        <f>SUM(B6:B11)</f>
        <v>491100</v>
      </c>
      <c r="C12" s="37">
        <f>SUM(C6:C11)</f>
        <v>613500</v>
      </c>
      <c r="D12" s="37">
        <f>SUM(D6:D11)</f>
        <v>0</v>
      </c>
      <c r="E12" s="98"/>
    </row>
    <row r="13" spans="1:7" x14ac:dyDescent="0.2">
      <c r="A13" s="35" t="s">
        <v>66</v>
      </c>
      <c r="B13" s="13"/>
      <c r="C13" s="13"/>
      <c r="D13" s="84"/>
    </row>
    <row r="14" spans="1:7" x14ac:dyDescent="0.2">
      <c r="A14" s="36" t="s">
        <v>67</v>
      </c>
      <c r="B14" s="13">
        <v>35000</v>
      </c>
      <c r="C14" s="13">
        <v>44000</v>
      </c>
      <c r="D14" s="84"/>
    </row>
    <row r="15" spans="1:7" x14ac:dyDescent="0.2">
      <c r="A15" s="36" t="s">
        <v>68</v>
      </c>
      <c r="B15" s="13">
        <v>75000</v>
      </c>
      <c r="C15" s="13">
        <v>75000</v>
      </c>
      <c r="D15" s="84"/>
    </row>
    <row r="16" spans="1:7" ht="15" x14ac:dyDescent="0.2">
      <c r="A16" s="5"/>
      <c r="B16" s="44">
        <v>0</v>
      </c>
      <c r="C16" s="44">
        <v>0</v>
      </c>
      <c r="D16" s="84"/>
    </row>
    <row r="17" spans="1:5" ht="15" x14ac:dyDescent="0.2">
      <c r="A17" s="6" t="s">
        <v>3</v>
      </c>
      <c r="B17" s="37">
        <f>SUM(B14:B16)</f>
        <v>110000</v>
      </c>
      <c r="C17" s="37">
        <f>SUM(C14:C16)</f>
        <v>119000</v>
      </c>
      <c r="D17" s="37">
        <f t="shared" ref="D17" si="0">SUM(D14:D16)</f>
        <v>0</v>
      </c>
      <c r="E17" s="98"/>
    </row>
    <row r="18" spans="1:5" ht="15" x14ac:dyDescent="0.2">
      <c r="A18" s="4" t="s">
        <v>5</v>
      </c>
      <c r="B18" s="46"/>
      <c r="C18" s="46"/>
      <c r="D18" s="84"/>
    </row>
    <row r="19" spans="1:5" ht="15" x14ac:dyDescent="0.2">
      <c r="A19" s="5" t="s">
        <v>34</v>
      </c>
      <c r="B19" s="47">
        <v>5800</v>
      </c>
      <c r="C19" s="47">
        <v>8000</v>
      </c>
      <c r="D19" s="84"/>
    </row>
    <row r="20" spans="1:5" ht="15" x14ac:dyDescent="0.2">
      <c r="A20" s="6" t="s">
        <v>4</v>
      </c>
      <c r="B20" s="48">
        <f>SUM(B19:B19)</f>
        <v>5800</v>
      </c>
      <c r="C20" s="48">
        <f>SUM(C19:C19)</f>
        <v>8000</v>
      </c>
      <c r="D20" s="85">
        <f t="shared" ref="D20" si="1">SUM(D19:D19)</f>
        <v>0</v>
      </c>
      <c r="E20" s="99"/>
    </row>
    <row r="21" spans="1:5" ht="15" x14ac:dyDescent="0.2">
      <c r="A21" s="4" t="s">
        <v>6</v>
      </c>
      <c r="B21" s="46"/>
      <c r="C21" s="46"/>
      <c r="D21" s="84"/>
    </row>
    <row r="22" spans="1:5" ht="15" hidden="1" x14ac:dyDescent="0.2">
      <c r="A22" s="5" t="s">
        <v>49</v>
      </c>
      <c r="B22" s="46"/>
      <c r="C22" s="46"/>
      <c r="D22" s="86"/>
      <c r="E22" s="100"/>
    </row>
    <row r="23" spans="1:5" ht="15" hidden="1" x14ac:dyDescent="0.2">
      <c r="A23" s="5" t="s">
        <v>35</v>
      </c>
      <c r="B23" s="46">
        <v>0</v>
      </c>
      <c r="C23" s="46">
        <v>0</v>
      </c>
      <c r="D23" s="86"/>
      <c r="E23" s="100"/>
    </row>
    <row r="24" spans="1:5" ht="15" x14ac:dyDescent="0.2">
      <c r="A24" s="5" t="s">
        <v>36</v>
      </c>
      <c r="B24" s="47">
        <v>3000</v>
      </c>
      <c r="C24" s="47">
        <v>3000</v>
      </c>
      <c r="D24" s="86"/>
      <c r="E24" s="100"/>
    </row>
    <row r="25" spans="1:5" ht="15" x14ac:dyDescent="0.2">
      <c r="A25" s="6" t="s">
        <v>4</v>
      </c>
      <c r="B25" s="48">
        <f>SUM(B22:B24)</f>
        <v>3000</v>
      </c>
      <c r="C25" s="48">
        <f>SUM(C22:C24)</f>
        <v>3000</v>
      </c>
      <c r="D25" s="87">
        <f t="shared" ref="D25" si="2">SUM(D22:D24)</f>
        <v>0</v>
      </c>
      <c r="E25" s="101"/>
    </row>
    <row r="26" spans="1:5" ht="15" x14ac:dyDescent="0.2">
      <c r="A26" s="6" t="s">
        <v>7</v>
      </c>
      <c r="B26" s="49">
        <f>B25+B20+B17+B12</f>
        <v>609900</v>
      </c>
      <c r="C26" s="49">
        <f>C25+C20+C17+C12</f>
        <v>743500</v>
      </c>
      <c r="D26" s="38"/>
      <c r="E26" s="101"/>
    </row>
    <row r="27" spans="1:5" ht="15" x14ac:dyDescent="0.2">
      <c r="A27" s="4" t="s">
        <v>8</v>
      </c>
      <c r="B27" s="46"/>
      <c r="C27" s="46"/>
      <c r="D27" s="84"/>
    </row>
    <row r="28" spans="1:5" ht="15" x14ac:dyDescent="0.2">
      <c r="A28" s="5" t="s">
        <v>9</v>
      </c>
      <c r="B28" s="46">
        <v>105000</v>
      </c>
      <c r="C28" s="46">
        <v>170000</v>
      </c>
      <c r="D28" s="84"/>
    </row>
    <row r="29" spans="1:5" ht="15" x14ac:dyDescent="0.2">
      <c r="A29" s="7" t="s">
        <v>10</v>
      </c>
      <c r="B29" s="46">
        <v>2500</v>
      </c>
      <c r="C29" s="46">
        <v>2500</v>
      </c>
      <c r="D29" s="84"/>
    </row>
    <row r="30" spans="1:5" ht="15" hidden="1" x14ac:dyDescent="0.2">
      <c r="A30" s="7" t="s">
        <v>11</v>
      </c>
      <c r="B30" s="46"/>
      <c r="C30" s="46"/>
      <c r="D30" s="84"/>
    </row>
    <row r="31" spans="1:5" ht="15" hidden="1" x14ac:dyDescent="0.2">
      <c r="A31" s="7" t="s">
        <v>12</v>
      </c>
      <c r="B31" s="47">
        <v>0</v>
      </c>
      <c r="C31" s="47">
        <v>0</v>
      </c>
      <c r="D31" s="84"/>
    </row>
    <row r="32" spans="1:5" ht="15" x14ac:dyDescent="0.2">
      <c r="A32" s="6" t="s">
        <v>13</v>
      </c>
      <c r="B32" s="48">
        <f>SUM(B28:B31)</f>
        <v>107500</v>
      </c>
      <c r="C32" s="48">
        <f>SUM(C28:C31)</f>
        <v>172500</v>
      </c>
      <c r="D32" s="85">
        <f t="shared" ref="D32" si="3">SUM(D28:D31)</f>
        <v>0</v>
      </c>
      <c r="E32" s="99"/>
    </row>
    <row r="33" spans="1:12" ht="15" x14ac:dyDescent="0.2">
      <c r="A33" s="4" t="s">
        <v>14</v>
      </c>
      <c r="B33" s="46"/>
      <c r="C33" s="46"/>
      <c r="D33" s="84"/>
    </row>
    <row r="34" spans="1:12" x14ac:dyDescent="0.2">
      <c r="A34" s="36" t="s">
        <v>122</v>
      </c>
      <c r="B34" s="46">
        <v>105000</v>
      </c>
      <c r="C34" s="46">
        <v>145000</v>
      </c>
      <c r="D34" s="84"/>
    </row>
    <row r="35" spans="1:12" x14ac:dyDescent="0.2">
      <c r="A35" s="36" t="s">
        <v>204</v>
      </c>
      <c r="B35" s="46">
        <v>85000</v>
      </c>
      <c r="C35" s="46">
        <v>150000</v>
      </c>
      <c r="D35" s="84"/>
    </row>
    <row r="36" spans="1:12" x14ac:dyDescent="0.2">
      <c r="A36" s="36" t="s">
        <v>205</v>
      </c>
      <c r="B36" s="46"/>
      <c r="C36" s="46">
        <v>90000</v>
      </c>
      <c r="D36" s="84"/>
    </row>
    <row r="37" spans="1:12" x14ac:dyDescent="0.2">
      <c r="A37" s="36" t="s">
        <v>123</v>
      </c>
      <c r="B37" s="46">
        <v>160000</v>
      </c>
      <c r="C37" s="46">
        <v>196000</v>
      </c>
      <c r="D37" s="84"/>
    </row>
    <row r="38" spans="1:12" x14ac:dyDescent="0.2">
      <c r="A38" s="36" t="s">
        <v>184</v>
      </c>
      <c r="B38" s="50">
        <v>100000</v>
      </c>
      <c r="C38" s="50">
        <v>75000</v>
      </c>
      <c r="D38" s="84"/>
      <c r="G38" s="108"/>
      <c r="H38" s="108"/>
      <c r="I38" s="108"/>
      <c r="J38" s="108"/>
      <c r="K38" s="108"/>
      <c r="L38" s="108"/>
    </row>
    <row r="39" spans="1:12" hidden="1" x14ac:dyDescent="0.2">
      <c r="A39" s="36" t="s">
        <v>124</v>
      </c>
      <c r="B39" s="50">
        <v>0</v>
      </c>
      <c r="C39" s="50">
        <v>0</v>
      </c>
      <c r="D39" s="84"/>
    </row>
    <row r="40" spans="1:12" ht="15" hidden="1" x14ac:dyDescent="0.2">
      <c r="A40" s="5"/>
      <c r="B40" s="47">
        <v>0</v>
      </c>
      <c r="C40" s="47">
        <v>0</v>
      </c>
      <c r="D40" s="84"/>
    </row>
    <row r="41" spans="1:12" ht="15" x14ac:dyDescent="0.2">
      <c r="A41" s="6" t="s">
        <v>15</v>
      </c>
      <c r="B41" s="48">
        <f>SUM(B34:B40)</f>
        <v>450000</v>
      </c>
      <c r="C41" s="48">
        <f>SUM(C34:C40)</f>
        <v>656000</v>
      </c>
      <c r="D41" s="85">
        <f t="shared" ref="D41" si="4">SUM(D34:D40)</f>
        <v>0</v>
      </c>
      <c r="E41" s="99"/>
    </row>
    <row r="42" spans="1:12" ht="15" x14ac:dyDescent="0.2">
      <c r="A42" s="4" t="s">
        <v>16</v>
      </c>
      <c r="B42" s="48"/>
      <c r="C42" s="48"/>
      <c r="D42" s="84"/>
    </row>
    <row r="43" spans="1:12" x14ac:dyDescent="0.2">
      <c r="A43" s="36" t="s">
        <v>166</v>
      </c>
      <c r="B43" s="46">
        <v>1600</v>
      </c>
      <c r="C43" s="46">
        <v>9000</v>
      </c>
      <c r="D43" s="84"/>
    </row>
    <row r="44" spans="1:12" x14ac:dyDescent="0.2">
      <c r="A44" s="36" t="s">
        <v>69</v>
      </c>
      <c r="B44" s="46">
        <v>500</v>
      </c>
      <c r="C44" s="46">
        <v>4000</v>
      </c>
      <c r="D44" s="84"/>
    </row>
    <row r="45" spans="1:12" x14ac:dyDescent="0.2">
      <c r="A45" s="36" t="s">
        <v>70</v>
      </c>
      <c r="B45" s="46">
        <v>50</v>
      </c>
      <c r="C45" s="46"/>
      <c r="D45" s="84"/>
    </row>
    <row r="46" spans="1:12" x14ac:dyDescent="0.2">
      <c r="A46" s="36" t="s">
        <v>71</v>
      </c>
      <c r="B46" s="46">
        <v>200</v>
      </c>
      <c r="C46" s="46">
        <v>600</v>
      </c>
      <c r="D46" s="84"/>
    </row>
    <row r="47" spans="1:12" ht="15" x14ac:dyDescent="0.2">
      <c r="A47" s="5"/>
      <c r="B47" s="47"/>
      <c r="C47" s="47"/>
      <c r="D47" s="84"/>
    </row>
    <row r="48" spans="1:12" ht="15" x14ac:dyDescent="0.2">
      <c r="A48" s="6" t="s">
        <v>17</v>
      </c>
      <c r="B48" s="48">
        <f>SUM(B43:B47)</f>
        <v>2350</v>
      </c>
      <c r="C48" s="48">
        <f>SUM(C43:C47)</f>
        <v>13600</v>
      </c>
      <c r="D48" s="85">
        <f t="shared" ref="D48" si="5">SUM(D43:D47)</f>
        <v>0</v>
      </c>
      <c r="E48" s="99"/>
    </row>
    <row r="49" spans="1:5" ht="15" x14ac:dyDescent="0.2">
      <c r="A49" s="6"/>
      <c r="B49" s="48"/>
      <c r="C49" s="48"/>
      <c r="D49" s="84"/>
    </row>
    <row r="50" spans="1:5" x14ac:dyDescent="0.2">
      <c r="A50" s="35" t="s">
        <v>216</v>
      </c>
      <c r="B50" s="48"/>
      <c r="C50" s="48"/>
      <c r="D50" s="84"/>
    </row>
    <row r="51" spans="1:5" x14ac:dyDescent="0.2">
      <c r="A51" s="36" t="s">
        <v>72</v>
      </c>
      <c r="B51" s="48"/>
      <c r="C51" s="48"/>
      <c r="D51" s="84"/>
    </row>
    <row r="52" spans="1:5" hidden="1" x14ac:dyDescent="0.2">
      <c r="A52" s="36" t="s">
        <v>215</v>
      </c>
      <c r="B52" s="46">
        <v>0</v>
      </c>
      <c r="C52" s="46"/>
      <c r="D52" s="84"/>
    </row>
    <row r="53" spans="1:5" x14ac:dyDescent="0.2">
      <c r="A53" s="36" t="s">
        <v>236</v>
      </c>
      <c r="B53" s="46">
        <v>100000</v>
      </c>
      <c r="C53" s="46">
        <v>110000</v>
      </c>
      <c r="D53" s="84"/>
    </row>
    <row r="54" spans="1:5" x14ac:dyDescent="0.2">
      <c r="A54" s="36" t="s">
        <v>73</v>
      </c>
      <c r="B54" s="46">
        <v>0</v>
      </c>
      <c r="C54" s="46">
        <v>28000</v>
      </c>
      <c r="D54" s="84"/>
    </row>
    <row r="55" spans="1:5" hidden="1" x14ac:dyDescent="0.2">
      <c r="A55" s="36" t="s">
        <v>74</v>
      </c>
      <c r="B55" s="46">
        <v>0</v>
      </c>
      <c r="C55" s="46"/>
      <c r="D55" s="84"/>
    </row>
    <row r="56" spans="1:5" hidden="1" x14ac:dyDescent="0.2">
      <c r="A56" s="36" t="s">
        <v>75</v>
      </c>
      <c r="B56" s="47">
        <v>0</v>
      </c>
      <c r="C56" s="47">
        <v>0</v>
      </c>
      <c r="D56" s="84"/>
    </row>
    <row r="57" spans="1:5" x14ac:dyDescent="0.2">
      <c r="A57" s="35" t="s">
        <v>76</v>
      </c>
      <c r="B57" s="46">
        <f>SUM(B52:B56)</f>
        <v>100000</v>
      </c>
      <c r="C57" s="46">
        <f>SUM(C52:C56)</f>
        <v>138000</v>
      </c>
      <c r="D57" s="88">
        <f t="shared" ref="D57" si="6">SUM(D52:D56)</f>
        <v>0</v>
      </c>
      <c r="E57" s="102"/>
    </row>
    <row r="58" spans="1:5" x14ac:dyDescent="0.2">
      <c r="A58" s="35" t="s">
        <v>77</v>
      </c>
      <c r="B58" s="48"/>
      <c r="C58" s="48"/>
      <c r="D58" s="84"/>
    </row>
    <row r="59" spans="1:5" x14ac:dyDescent="0.2">
      <c r="A59" s="36" t="s">
        <v>78</v>
      </c>
      <c r="B59" s="46">
        <v>0</v>
      </c>
      <c r="C59" s="46">
        <v>70000</v>
      </c>
      <c r="D59" s="84"/>
    </row>
    <row r="60" spans="1:5" x14ac:dyDescent="0.2">
      <c r="A60" s="36" t="s">
        <v>79</v>
      </c>
      <c r="B60" s="47">
        <v>7600</v>
      </c>
      <c r="C60" s="47">
        <v>16000</v>
      </c>
      <c r="D60" s="84"/>
    </row>
    <row r="61" spans="1:5" x14ac:dyDescent="0.2">
      <c r="A61" s="35" t="s">
        <v>80</v>
      </c>
      <c r="B61" s="46">
        <f>SUM(B59:B60)</f>
        <v>7600</v>
      </c>
      <c r="C61" s="46">
        <f>SUM(C59:C60)</f>
        <v>86000</v>
      </c>
      <c r="D61" s="88">
        <f t="shared" ref="D61" si="7">SUM(D59:D60)</f>
        <v>0</v>
      </c>
      <c r="E61" s="102"/>
    </row>
    <row r="62" spans="1:5" ht="15" x14ac:dyDescent="0.2">
      <c r="A62" s="36"/>
      <c r="B62" s="48"/>
      <c r="C62" s="48"/>
      <c r="D62" s="84"/>
    </row>
    <row r="63" spans="1:5" x14ac:dyDescent="0.2">
      <c r="A63" s="36" t="s">
        <v>164</v>
      </c>
      <c r="B63" s="46">
        <v>23000</v>
      </c>
      <c r="C63" s="46">
        <v>28000</v>
      </c>
      <c r="D63" s="84"/>
    </row>
    <row r="64" spans="1:5" hidden="1" x14ac:dyDescent="0.2">
      <c r="A64" s="36" t="s">
        <v>81</v>
      </c>
      <c r="B64" s="46"/>
      <c r="C64" s="46"/>
      <c r="D64" s="84"/>
    </row>
    <row r="65" spans="1:5" hidden="1" x14ac:dyDescent="0.2">
      <c r="A65" s="36" t="s">
        <v>82</v>
      </c>
      <c r="B65" s="46">
        <v>0</v>
      </c>
      <c r="C65" s="46">
        <v>0</v>
      </c>
      <c r="D65" s="84"/>
    </row>
    <row r="66" spans="1:5" x14ac:dyDescent="0.2">
      <c r="A66" s="36" t="s">
        <v>237</v>
      </c>
      <c r="B66" s="47">
        <v>20000</v>
      </c>
      <c r="C66" s="47">
        <v>20000</v>
      </c>
      <c r="D66" s="84"/>
    </row>
    <row r="67" spans="1:5" x14ac:dyDescent="0.2">
      <c r="A67" s="35" t="s">
        <v>83</v>
      </c>
      <c r="B67" s="48">
        <f>B57+B61+B66+B63+B64+B65</f>
        <v>150600</v>
      </c>
      <c r="C67" s="48">
        <f>C57+C61+C66+C63+C64+C65</f>
        <v>272000</v>
      </c>
      <c r="D67" s="85">
        <f>D57+D61+D66</f>
        <v>0</v>
      </c>
      <c r="E67" s="99"/>
    </row>
    <row r="68" spans="1:5" ht="15" x14ac:dyDescent="0.2">
      <c r="A68" s="36"/>
      <c r="B68" s="48"/>
      <c r="C68" s="48"/>
      <c r="D68" s="84"/>
    </row>
    <row r="69" spans="1:5" x14ac:dyDescent="0.2">
      <c r="A69" s="35" t="s">
        <v>238</v>
      </c>
      <c r="B69" s="48"/>
      <c r="C69" s="48"/>
      <c r="D69" s="84"/>
    </row>
    <row r="70" spans="1:5" hidden="1" x14ac:dyDescent="0.2">
      <c r="A70" s="36" t="s">
        <v>84</v>
      </c>
      <c r="B70" s="46">
        <v>0</v>
      </c>
      <c r="C70" s="46">
        <v>0</v>
      </c>
      <c r="D70" s="84"/>
    </row>
    <row r="71" spans="1:5" hidden="1" x14ac:dyDescent="0.2">
      <c r="A71" s="36" t="s">
        <v>85</v>
      </c>
      <c r="B71" s="46">
        <v>700</v>
      </c>
      <c r="C71" s="46">
        <v>1500</v>
      </c>
      <c r="D71" s="84"/>
    </row>
    <row r="72" spans="1:5" hidden="1" x14ac:dyDescent="0.2">
      <c r="A72" s="36" t="s">
        <v>86</v>
      </c>
      <c r="B72" s="46">
        <v>1000</v>
      </c>
      <c r="C72" s="46">
        <v>2000</v>
      </c>
      <c r="D72" s="84"/>
    </row>
    <row r="73" spans="1:5" hidden="1" x14ac:dyDescent="0.2">
      <c r="A73" s="36" t="s">
        <v>87</v>
      </c>
      <c r="B73" s="46"/>
      <c r="C73" s="46"/>
      <c r="D73" s="84"/>
    </row>
    <row r="74" spans="1:5" hidden="1" x14ac:dyDescent="0.2">
      <c r="A74" s="36" t="s">
        <v>180</v>
      </c>
      <c r="B74" s="46">
        <v>5000</v>
      </c>
      <c r="C74" s="46">
        <v>5000</v>
      </c>
      <c r="D74" s="84"/>
    </row>
    <row r="75" spans="1:5" hidden="1" x14ac:dyDescent="0.2">
      <c r="A75" s="36" t="s">
        <v>181</v>
      </c>
      <c r="B75" s="47">
        <v>5000</v>
      </c>
      <c r="C75" s="47">
        <v>5000</v>
      </c>
      <c r="D75" s="84"/>
    </row>
    <row r="76" spans="1:5" x14ac:dyDescent="0.2">
      <c r="A76" s="35" t="s">
        <v>88</v>
      </c>
      <c r="B76" s="48">
        <f>SUM(B70:B75)</f>
        <v>11700</v>
      </c>
      <c r="C76" s="48">
        <f>SUM(C70:C75)</f>
        <v>13500</v>
      </c>
      <c r="D76" s="85">
        <f>SUM(D70:D75)</f>
        <v>0</v>
      </c>
      <c r="E76" s="99"/>
    </row>
    <row r="77" spans="1:5" ht="15" hidden="1" customHeight="1" x14ac:dyDescent="0.2">
      <c r="A77" s="35"/>
      <c r="B77" s="48"/>
      <c r="C77" s="48"/>
      <c r="D77" s="84"/>
    </row>
    <row r="78" spans="1:5" ht="16" hidden="1" customHeight="1" x14ac:dyDescent="0.2">
      <c r="A78" s="35" t="s">
        <v>93</v>
      </c>
      <c r="B78" s="48"/>
      <c r="C78" s="48"/>
      <c r="D78" s="84"/>
    </row>
    <row r="79" spans="1:5" ht="16" hidden="1" customHeight="1" x14ac:dyDescent="0.2">
      <c r="A79" s="36" t="s">
        <v>89</v>
      </c>
      <c r="B79" s="46">
        <v>0</v>
      </c>
      <c r="C79" s="46">
        <v>0</v>
      </c>
      <c r="D79" s="84"/>
    </row>
    <row r="80" spans="1:5" ht="16" hidden="1" customHeight="1" x14ac:dyDescent="0.2">
      <c r="A80" s="36" t="s">
        <v>90</v>
      </c>
      <c r="B80" s="46">
        <v>0</v>
      </c>
      <c r="C80" s="46">
        <v>0</v>
      </c>
      <c r="D80" s="84"/>
    </row>
    <row r="81" spans="1:18" ht="16" hidden="1" customHeight="1" x14ac:dyDescent="0.2">
      <c r="A81" s="36" t="s">
        <v>91</v>
      </c>
      <c r="B81" s="47">
        <v>0</v>
      </c>
      <c r="C81" s="47">
        <v>0</v>
      </c>
      <c r="D81" s="84"/>
    </row>
    <row r="82" spans="1:18" ht="16" hidden="1" customHeight="1" x14ac:dyDescent="0.2">
      <c r="A82" s="35" t="s">
        <v>92</v>
      </c>
      <c r="B82" s="48">
        <f>SUM(B79:B81)</f>
        <v>0</v>
      </c>
      <c r="C82" s="48">
        <f>SUM(C79:C81)</f>
        <v>0</v>
      </c>
      <c r="D82" s="85">
        <f t="shared" ref="D82" si="8">SUM(D79:D81)</f>
        <v>0</v>
      </c>
      <c r="E82" s="99"/>
    </row>
    <row r="83" spans="1:18" ht="15" x14ac:dyDescent="0.2">
      <c r="A83" s="5"/>
      <c r="B83" s="46"/>
      <c r="C83" s="46"/>
      <c r="D83" s="88"/>
      <c r="E83" s="102"/>
    </row>
    <row r="84" spans="1:18" thickBot="1" x14ac:dyDescent="0.25">
      <c r="A84" s="4" t="s">
        <v>18</v>
      </c>
      <c r="B84" s="51">
        <f>B26+B32+B41+B48+B67+B76+B82</f>
        <v>1332050</v>
      </c>
      <c r="C84" s="51">
        <f>C26+C32+C41+C48+C67+C76+C82</f>
        <v>1871100</v>
      </c>
      <c r="D84" s="39"/>
      <c r="E84" s="101"/>
    </row>
    <row r="85" spans="1:18" thickTop="1" x14ac:dyDescent="0.2">
      <c r="A85" s="4"/>
      <c r="B85" s="46"/>
      <c r="C85" s="46"/>
      <c r="D85" s="84"/>
    </row>
    <row r="86" spans="1:18" ht="15" x14ac:dyDescent="0.2">
      <c r="A86" s="4" t="s">
        <v>19</v>
      </c>
      <c r="B86" s="14"/>
      <c r="C86" s="14"/>
      <c r="D86" s="84"/>
    </row>
    <row r="87" spans="1:18" ht="15" x14ac:dyDescent="0.2">
      <c r="A87" s="4" t="s">
        <v>20</v>
      </c>
      <c r="B87" s="52"/>
      <c r="C87" s="52"/>
      <c r="D87" s="84"/>
      <c r="F87" s="132"/>
      <c r="G87" s="133"/>
      <c r="H87" s="134"/>
      <c r="I87" s="134"/>
      <c r="J87" s="134"/>
      <c r="K87" s="134"/>
      <c r="L87" s="134"/>
      <c r="M87" s="134"/>
      <c r="N87" s="134"/>
      <c r="O87" s="134"/>
      <c r="P87" s="134"/>
      <c r="Q87" s="134"/>
      <c r="R87" s="135"/>
    </row>
    <row r="88" spans="1:18" ht="46" x14ac:dyDescent="0.2">
      <c r="A88" s="139" t="s">
        <v>246</v>
      </c>
      <c r="B88" s="46"/>
      <c r="C88" s="46"/>
      <c r="D88" s="84"/>
      <c r="F88" s="136"/>
      <c r="G88" s="133"/>
      <c r="H88" s="133"/>
      <c r="I88" s="133"/>
      <c r="J88" s="133"/>
      <c r="K88" s="133"/>
      <c r="L88" s="133"/>
      <c r="M88" s="133"/>
      <c r="N88" s="133"/>
      <c r="O88" s="133"/>
      <c r="P88" s="133"/>
      <c r="Q88" s="133"/>
      <c r="R88" s="137"/>
    </row>
    <row r="89" spans="1:18" hidden="1" x14ac:dyDescent="0.2">
      <c r="A89" s="36" t="s">
        <v>95</v>
      </c>
      <c r="B89" s="53">
        <f>Salaries!F6</f>
        <v>79411.81</v>
      </c>
      <c r="C89" s="53">
        <v>80778</v>
      </c>
      <c r="D89" s="89">
        <v>30000</v>
      </c>
      <c r="E89" s="103"/>
      <c r="F89" s="109" t="s">
        <v>52</v>
      </c>
      <c r="G89" s="21">
        <f>C182+C186+C188</f>
        <v>60000</v>
      </c>
      <c r="H89" s="125">
        <v>25000</v>
      </c>
      <c r="I89" s="21">
        <v>25000</v>
      </c>
      <c r="J89" s="21">
        <v>9000</v>
      </c>
      <c r="K89" s="21">
        <v>19500</v>
      </c>
      <c r="L89" s="125">
        <f t="shared" ref="L89" si="9">SUM(H89:K89)-G89</f>
        <v>18500</v>
      </c>
      <c r="M89" s="22"/>
      <c r="N89" s="22"/>
      <c r="O89" s="22"/>
      <c r="P89" s="22">
        <f>B9</f>
        <v>35000</v>
      </c>
      <c r="Q89" s="22">
        <v>35000</v>
      </c>
      <c r="R89" s="23">
        <f>G89-M89-P89-N89-O89-Q89</f>
        <v>-10000</v>
      </c>
    </row>
    <row r="90" spans="1:18" hidden="1" x14ac:dyDescent="0.2">
      <c r="A90" s="130" t="s">
        <v>229</v>
      </c>
      <c r="B90" s="53"/>
      <c r="C90" s="53">
        <v>10000</v>
      </c>
      <c r="D90" s="84"/>
      <c r="F90" s="110" t="s">
        <v>199</v>
      </c>
      <c r="G90" s="29">
        <f>C178+C165</f>
        <v>80000</v>
      </c>
      <c r="H90" s="125">
        <f>G90/4</f>
        <v>20000</v>
      </c>
      <c r="I90" s="21">
        <f>G90/4</f>
        <v>20000</v>
      </c>
      <c r="J90" s="21">
        <f>G90/4</f>
        <v>20000</v>
      </c>
      <c r="K90" s="21">
        <f>G90/4</f>
        <v>20000</v>
      </c>
      <c r="L90" s="125">
        <f t="shared" ref="L90:L96" si="10">SUM(H90:K90)-G90</f>
        <v>0</v>
      </c>
      <c r="M90" s="42">
        <v>55000</v>
      </c>
      <c r="R90" s="23">
        <f t="shared" ref="R90:R99" si="11">G90-M90-P90-N90-O90-Q90</f>
        <v>25000</v>
      </c>
    </row>
    <row r="91" spans="1:18" hidden="1" x14ac:dyDescent="0.2">
      <c r="A91" s="36" t="s">
        <v>96</v>
      </c>
      <c r="B91" s="54">
        <v>2000</v>
      </c>
      <c r="C91" s="54">
        <v>5000</v>
      </c>
      <c r="D91" s="89">
        <v>3000</v>
      </c>
      <c r="E91" s="103"/>
      <c r="F91" s="111" t="s">
        <v>53</v>
      </c>
      <c r="G91" s="21">
        <f>C108</f>
        <v>7000</v>
      </c>
      <c r="H91" s="125">
        <f>G91/4</f>
        <v>1750</v>
      </c>
      <c r="I91" s="21">
        <f>G91/4</f>
        <v>1750</v>
      </c>
      <c r="J91" s="21">
        <f>G91/4</f>
        <v>1750</v>
      </c>
      <c r="K91" s="21">
        <f>G91/4</f>
        <v>1750</v>
      </c>
      <c r="L91" s="125">
        <f t="shared" si="10"/>
        <v>0</v>
      </c>
      <c r="M91" s="22">
        <v>10000</v>
      </c>
      <c r="N91" s="22"/>
      <c r="O91" s="22"/>
      <c r="P91" s="22"/>
      <c r="Q91" s="22"/>
      <c r="R91" s="23">
        <f t="shared" si="11"/>
        <v>-3000</v>
      </c>
    </row>
    <row r="92" spans="1:18" hidden="1" x14ac:dyDescent="0.2">
      <c r="A92" s="36" t="s">
        <v>97</v>
      </c>
      <c r="B92" s="54">
        <v>7000</v>
      </c>
      <c r="C92" s="54">
        <v>6000</v>
      </c>
      <c r="D92" s="84"/>
      <c r="F92" s="112" t="s">
        <v>50</v>
      </c>
      <c r="G92" s="21">
        <f>C160</f>
        <v>10000</v>
      </c>
      <c r="H92" s="125">
        <f>G92/4</f>
        <v>2500</v>
      </c>
      <c r="I92" s="21">
        <f>G92/4</f>
        <v>2500</v>
      </c>
      <c r="J92" s="21">
        <f>G92/4</f>
        <v>2500</v>
      </c>
      <c r="K92" s="21">
        <f>G92/4</f>
        <v>2500</v>
      </c>
      <c r="L92" s="125">
        <f t="shared" si="10"/>
        <v>0</v>
      </c>
      <c r="M92" s="22"/>
      <c r="N92" s="22">
        <f>B10</f>
        <v>5000</v>
      </c>
      <c r="O92" s="22"/>
      <c r="P92" s="22"/>
      <c r="Q92" s="22"/>
      <c r="R92" s="23">
        <f t="shared" si="11"/>
        <v>5000</v>
      </c>
    </row>
    <row r="93" spans="1:18" hidden="1" x14ac:dyDescent="0.2">
      <c r="A93" s="36" t="s">
        <v>98</v>
      </c>
      <c r="B93" s="54">
        <v>1500</v>
      </c>
      <c r="C93" s="54">
        <v>2000</v>
      </c>
      <c r="D93" s="84"/>
      <c r="F93" s="113" t="s">
        <v>48</v>
      </c>
      <c r="G93" s="21">
        <f>C91+C92+C93+C94+C95+C96+C97+C98+C99+C100+C101+C103+C104+C109+C110+C111+C112+C113+C116+C117+C118+C105</f>
        <v>120722</v>
      </c>
      <c r="H93" s="125">
        <f>G93/4</f>
        <v>30180.5</v>
      </c>
      <c r="I93" s="21">
        <f>G93/4</f>
        <v>30180.5</v>
      </c>
      <c r="J93" s="21">
        <f>G93/4</f>
        <v>30180.5</v>
      </c>
      <c r="K93" s="21">
        <f>G93/4</f>
        <v>30180.5</v>
      </c>
      <c r="L93" s="125">
        <f t="shared" si="10"/>
        <v>0</v>
      </c>
      <c r="M93" s="22">
        <v>37500</v>
      </c>
      <c r="N93" s="22"/>
      <c r="O93" s="22"/>
      <c r="P93" s="22"/>
      <c r="Q93" s="22"/>
      <c r="R93" s="23">
        <f t="shared" si="11"/>
        <v>83222</v>
      </c>
    </row>
    <row r="94" spans="1:18" hidden="1" x14ac:dyDescent="0.2">
      <c r="A94" s="36" t="s">
        <v>99</v>
      </c>
      <c r="B94" s="54">
        <v>11000</v>
      </c>
      <c r="C94" s="54">
        <v>14000</v>
      </c>
      <c r="D94" s="84"/>
      <c r="F94" s="114" t="s">
        <v>54</v>
      </c>
      <c r="G94" s="21">
        <f>C158+C145</f>
        <v>626000</v>
      </c>
      <c r="H94" s="125">
        <v>140000</v>
      </c>
      <c r="I94" s="21">
        <v>80000</v>
      </c>
      <c r="J94" s="21">
        <v>80000</v>
      </c>
      <c r="K94" s="21">
        <v>99000</v>
      </c>
      <c r="L94" s="125">
        <f t="shared" si="10"/>
        <v>-227000</v>
      </c>
      <c r="M94" s="22">
        <v>46000</v>
      </c>
      <c r="N94" s="22"/>
      <c r="O94" s="22"/>
      <c r="P94" s="22"/>
      <c r="Q94" s="22"/>
      <c r="R94" s="23">
        <f t="shared" si="11"/>
        <v>580000</v>
      </c>
    </row>
    <row r="95" spans="1:18" hidden="1" x14ac:dyDescent="0.2">
      <c r="A95" s="36" t="s">
        <v>100</v>
      </c>
      <c r="B95" s="54">
        <v>32000</v>
      </c>
      <c r="C95" s="54">
        <v>37000</v>
      </c>
      <c r="D95" s="84"/>
      <c r="F95" s="115" t="s">
        <v>55</v>
      </c>
      <c r="G95" s="21">
        <f>C102+C216</f>
        <v>6000</v>
      </c>
      <c r="H95" s="125">
        <f>G95/4</f>
        <v>1500</v>
      </c>
      <c r="I95" s="21">
        <f>G95/4</f>
        <v>1500</v>
      </c>
      <c r="J95" s="21">
        <f>G95/4</f>
        <v>1500</v>
      </c>
      <c r="K95" s="21">
        <f>G95/4</f>
        <v>1500</v>
      </c>
      <c r="L95" s="125">
        <f t="shared" si="10"/>
        <v>0</v>
      </c>
      <c r="M95" s="22"/>
      <c r="N95" s="22"/>
      <c r="O95" s="22"/>
      <c r="P95" s="22"/>
      <c r="Q95" s="22"/>
      <c r="R95" s="23">
        <f t="shared" si="11"/>
        <v>6000</v>
      </c>
    </row>
    <row r="96" spans="1:18" hidden="1" x14ac:dyDescent="0.2">
      <c r="A96" s="36" t="s">
        <v>101</v>
      </c>
      <c r="B96" s="54">
        <v>18000</v>
      </c>
      <c r="C96" s="54">
        <v>20000</v>
      </c>
      <c r="D96" s="84"/>
      <c r="F96" s="116" t="s">
        <v>56</v>
      </c>
      <c r="G96" s="21">
        <f>C89+C90</f>
        <v>90778</v>
      </c>
      <c r="H96" s="125">
        <f>G96/4</f>
        <v>22694.5</v>
      </c>
      <c r="I96" s="21">
        <f>G96/4</f>
        <v>22694.5</v>
      </c>
      <c r="J96" s="21">
        <f>G96/4</f>
        <v>22694.5</v>
      </c>
      <c r="K96" s="21">
        <f>G96/4</f>
        <v>22694.5</v>
      </c>
      <c r="L96" s="125">
        <f t="shared" si="10"/>
        <v>0</v>
      </c>
      <c r="M96" s="22">
        <v>75000</v>
      </c>
      <c r="N96" s="22"/>
      <c r="O96" s="22"/>
      <c r="P96" s="22"/>
      <c r="Q96" s="22"/>
      <c r="R96" s="23">
        <f t="shared" si="11"/>
        <v>15778</v>
      </c>
    </row>
    <row r="97" spans="1:18" hidden="1" x14ac:dyDescent="0.2">
      <c r="A97" s="36" t="s">
        <v>102</v>
      </c>
      <c r="B97" s="54">
        <v>5500</v>
      </c>
      <c r="C97" s="54">
        <v>4500</v>
      </c>
      <c r="D97" s="84"/>
      <c r="F97" s="117" t="s">
        <v>57</v>
      </c>
      <c r="G97" s="21">
        <f>C128</f>
        <v>4100</v>
      </c>
      <c r="H97" s="125"/>
      <c r="I97" s="21"/>
      <c r="J97" s="21">
        <v>4000</v>
      </c>
      <c r="K97" s="21"/>
      <c r="L97" s="125">
        <f t="shared" ref="L97:L98" si="12">SUM(H97:K97)-G97</f>
        <v>-100</v>
      </c>
      <c r="M97" s="22"/>
      <c r="N97" s="22"/>
      <c r="O97" s="22"/>
      <c r="P97" s="22"/>
      <c r="Q97" s="22"/>
      <c r="R97" s="23">
        <f t="shared" si="11"/>
        <v>4100</v>
      </c>
    </row>
    <row r="98" spans="1:18" hidden="1" x14ac:dyDescent="0.2">
      <c r="A98" s="36" t="s">
        <v>103</v>
      </c>
      <c r="B98" s="54">
        <v>1000</v>
      </c>
      <c r="C98" s="54">
        <v>1500</v>
      </c>
      <c r="D98" s="84"/>
      <c r="F98" s="118" t="s">
        <v>51</v>
      </c>
      <c r="G98" s="21">
        <f>C230</f>
        <v>32000</v>
      </c>
      <c r="H98" s="125">
        <v>3000</v>
      </c>
      <c r="I98" s="21">
        <v>10000</v>
      </c>
      <c r="J98" s="21">
        <v>7000</v>
      </c>
      <c r="K98" s="21">
        <v>5000</v>
      </c>
      <c r="L98" s="125">
        <f t="shared" si="12"/>
        <v>-7000</v>
      </c>
      <c r="M98" s="22">
        <v>25000</v>
      </c>
      <c r="N98" s="22"/>
      <c r="O98" s="22"/>
      <c r="P98" s="22"/>
      <c r="Q98" s="22"/>
      <c r="R98" s="23">
        <f t="shared" si="11"/>
        <v>7000</v>
      </c>
    </row>
    <row r="99" spans="1:18" hidden="1" x14ac:dyDescent="0.2">
      <c r="A99" s="36" t="s">
        <v>104</v>
      </c>
      <c r="B99" s="54">
        <v>0</v>
      </c>
      <c r="C99" s="54">
        <v>0</v>
      </c>
      <c r="D99" s="84"/>
      <c r="F99" s="119" t="s">
        <v>58</v>
      </c>
      <c r="G99" s="24"/>
      <c r="H99" s="25"/>
      <c r="I99" s="24"/>
      <c r="J99" s="24"/>
      <c r="K99" s="24"/>
      <c r="L99" s="25"/>
      <c r="M99" s="25">
        <v>0</v>
      </c>
      <c r="N99" s="25"/>
      <c r="O99" s="25"/>
      <c r="P99" s="25"/>
      <c r="Q99" s="25"/>
      <c r="R99" s="126">
        <f t="shared" si="11"/>
        <v>0</v>
      </c>
    </row>
    <row r="100" spans="1:18" hidden="1" x14ac:dyDescent="0.2">
      <c r="A100" s="36" t="s">
        <v>105</v>
      </c>
      <c r="B100" s="54">
        <v>438</v>
      </c>
      <c r="C100" s="54">
        <v>22</v>
      </c>
      <c r="D100" s="84"/>
      <c r="F100" s="120"/>
      <c r="G100" s="21"/>
      <c r="H100" s="125"/>
      <c r="I100" s="21"/>
      <c r="J100" s="21"/>
      <c r="K100" s="24"/>
      <c r="L100" s="125"/>
      <c r="M100" s="22"/>
      <c r="N100" s="22"/>
      <c r="O100" s="22"/>
      <c r="P100" s="22"/>
      <c r="Q100" s="22"/>
      <c r="R100" s="26"/>
    </row>
    <row r="101" spans="1:18" hidden="1" x14ac:dyDescent="0.2">
      <c r="A101" s="36" t="s">
        <v>106</v>
      </c>
      <c r="B101" s="54">
        <v>600</v>
      </c>
      <c r="C101" s="54">
        <v>500</v>
      </c>
      <c r="D101" s="84"/>
      <c r="F101" s="121"/>
      <c r="G101" s="24">
        <f t="shared" ref="G101:R101" si="13">SUM(G88:G100)</f>
        <v>1036600</v>
      </c>
      <c r="H101" s="127">
        <f t="shared" ref="H101:L101" si="14">SUM(H88:H100)</f>
        <v>246625</v>
      </c>
      <c r="I101" s="24">
        <f t="shared" si="14"/>
        <v>193625</v>
      </c>
      <c r="J101" s="24">
        <f t="shared" si="14"/>
        <v>178625</v>
      </c>
      <c r="K101" s="24">
        <f t="shared" si="14"/>
        <v>202125</v>
      </c>
      <c r="L101" s="24">
        <f t="shared" si="14"/>
        <v>-215600</v>
      </c>
      <c r="M101" s="27">
        <f t="shared" si="13"/>
        <v>248500</v>
      </c>
      <c r="N101" s="27">
        <f t="shared" si="13"/>
        <v>5000</v>
      </c>
      <c r="O101" s="27">
        <f t="shared" si="13"/>
        <v>0</v>
      </c>
      <c r="P101" s="27">
        <f t="shared" si="13"/>
        <v>35000</v>
      </c>
      <c r="Q101" s="27">
        <f t="shared" si="13"/>
        <v>35000</v>
      </c>
      <c r="R101" s="27">
        <f t="shared" si="13"/>
        <v>713100</v>
      </c>
    </row>
    <row r="102" spans="1:18" ht="15" hidden="1" x14ac:dyDescent="0.2">
      <c r="A102" s="36"/>
      <c r="B102" s="55"/>
      <c r="C102" s="55"/>
      <c r="D102" s="84"/>
      <c r="F102" s="121"/>
      <c r="G102" s="28">
        <f>C233-G101</f>
        <v>834500</v>
      </c>
      <c r="H102" s="28"/>
      <c r="I102" s="28"/>
      <c r="J102" s="28"/>
      <c r="K102" s="28"/>
      <c r="L102" s="28"/>
      <c r="M102" s="22"/>
      <c r="N102" s="22"/>
      <c r="O102" s="22"/>
      <c r="P102" s="22">
        <f>SUM(M101:P101)</f>
        <v>288500</v>
      </c>
      <c r="Q102" s="22"/>
      <c r="R102" s="27">
        <f>SUM(M101:R101)-G101</f>
        <v>0</v>
      </c>
    </row>
    <row r="103" spans="1:18" hidden="1" x14ac:dyDescent="0.2">
      <c r="A103" s="36" t="s">
        <v>107</v>
      </c>
      <c r="B103" s="54">
        <v>12000</v>
      </c>
      <c r="C103" s="54">
        <v>12000</v>
      </c>
      <c r="D103" s="84"/>
      <c r="P103" s="34">
        <f>-C12+P102</f>
        <v>-325000</v>
      </c>
      <c r="Q103" s="34"/>
    </row>
    <row r="104" spans="1:18" ht="16" hidden="1" customHeight="1" x14ac:dyDescent="0.2">
      <c r="A104" s="36" t="s">
        <v>108</v>
      </c>
      <c r="B104" s="54">
        <v>0</v>
      </c>
      <c r="C104" s="54">
        <v>0</v>
      </c>
      <c r="D104" s="84"/>
    </row>
    <row r="105" spans="1:18" ht="15" hidden="1" x14ac:dyDescent="0.2">
      <c r="A105" s="5" t="s">
        <v>200</v>
      </c>
      <c r="B105" s="123">
        <v>2000</v>
      </c>
      <c r="C105" s="123"/>
      <c r="D105" s="93"/>
    </row>
    <row r="106" spans="1:18" ht="15" x14ac:dyDescent="0.2">
      <c r="A106" s="6" t="s">
        <v>4</v>
      </c>
      <c r="B106" s="57">
        <f>SUM(B89:B105)</f>
        <v>172449.81</v>
      </c>
      <c r="C106" s="57">
        <f>SUM(C89:C105)</f>
        <v>193300</v>
      </c>
      <c r="D106" s="57">
        <f>SUM(D89:D105)</f>
        <v>33000</v>
      </c>
      <c r="E106" s="104"/>
    </row>
    <row r="107" spans="1:18" ht="31" x14ac:dyDescent="0.2">
      <c r="A107" s="139" t="s">
        <v>239</v>
      </c>
      <c r="B107" s="50"/>
      <c r="C107" s="50"/>
      <c r="D107" s="84"/>
    </row>
    <row r="108" spans="1:18" hidden="1" x14ac:dyDescent="0.2">
      <c r="A108" s="36" t="s">
        <v>109</v>
      </c>
      <c r="B108" s="58">
        <v>10000</v>
      </c>
      <c r="C108" s="58">
        <v>7000</v>
      </c>
      <c r="D108" s="84"/>
    </row>
    <row r="109" spans="1:18" hidden="1" x14ac:dyDescent="0.2">
      <c r="A109" s="45" t="s">
        <v>182</v>
      </c>
      <c r="B109" s="55">
        <v>5000</v>
      </c>
      <c r="C109" s="55">
        <v>2500</v>
      </c>
      <c r="D109" s="89">
        <v>3000</v>
      </c>
      <c r="E109" s="103"/>
    </row>
    <row r="110" spans="1:18" hidden="1" x14ac:dyDescent="0.2">
      <c r="A110" s="36" t="s">
        <v>110</v>
      </c>
      <c r="B110" s="54">
        <v>2000</v>
      </c>
      <c r="C110" s="54">
        <v>1000</v>
      </c>
      <c r="D110" s="89"/>
      <c r="E110" s="103"/>
    </row>
    <row r="111" spans="1:18" hidden="1" x14ac:dyDescent="0.2">
      <c r="A111" s="36" t="s">
        <v>111</v>
      </c>
      <c r="B111" s="54">
        <v>7500</v>
      </c>
      <c r="C111" s="54">
        <v>7500</v>
      </c>
      <c r="D111" s="89">
        <v>2000</v>
      </c>
      <c r="E111" s="103"/>
    </row>
    <row r="112" spans="1:18" hidden="1" x14ac:dyDescent="0.2">
      <c r="A112" s="36" t="s">
        <v>112</v>
      </c>
      <c r="B112" s="54">
        <v>1500</v>
      </c>
      <c r="C112" s="54">
        <v>1200</v>
      </c>
      <c r="D112" s="89"/>
      <c r="E112" s="103"/>
    </row>
    <row r="113" spans="1:5" ht="15" x14ac:dyDescent="0.2">
      <c r="A113" s="5"/>
      <c r="B113" s="59"/>
      <c r="C113" s="59"/>
      <c r="D113" s="93"/>
    </row>
    <row r="114" spans="1:5" ht="15" x14ac:dyDescent="0.2">
      <c r="A114" s="6" t="s">
        <v>4</v>
      </c>
      <c r="B114" s="57">
        <f>SUM(B108:B113)</f>
        <v>26000</v>
      </c>
      <c r="C114" s="57">
        <f>SUM(C108:C113)</f>
        <v>19200</v>
      </c>
      <c r="D114" s="57">
        <f>SUM(D108:D113)</f>
        <v>5000</v>
      </c>
      <c r="E114" s="104"/>
    </row>
    <row r="115" spans="1:5" ht="15" x14ac:dyDescent="0.2">
      <c r="A115" s="140" t="s">
        <v>240</v>
      </c>
      <c r="B115" s="50"/>
      <c r="C115" s="50"/>
      <c r="D115" s="84"/>
    </row>
    <row r="116" spans="1:5" hidden="1" x14ac:dyDescent="0.2">
      <c r="A116" s="36" t="s">
        <v>226</v>
      </c>
      <c r="B116" s="54">
        <v>6000</v>
      </c>
      <c r="C116" s="54">
        <v>6000</v>
      </c>
      <c r="D116" s="84"/>
    </row>
    <row r="117" spans="1:5" ht="16" hidden="1" customHeight="1" x14ac:dyDescent="0.2">
      <c r="A117" s="36" t="s">
        <v>113</v>
      </c>
      <c r="B117" s="54"/>
      <c r="C117" s="54"/>
      <c r="D117" s="84"/>
    </row>
    <row r="118" spans="1:5" ht="16" hidden="1" customHeight="1" x14ac:dyDescent="0.2">
      <c r="A118" s="36" t="s">
        <v>114</v>
      </c>
      <c r="B118" s="54"/>
      <c r="C118" s="54"/>
      <c r="D118" s="84"/>
    </row>
    <row r="119" spans="1:5" ht="15" hidden="1" x14ac:dyDescent="0.2">
      <c r="A119" s="7" t="s">
        <v>225</v>
      </c>
      <c r="B119" s="59"/>
      <c r="C119" s="59">
        <v>2000</v>
      </c>
      <c r="D119" s="93"/>
    </row>
    <row r="120" spans="1:5" ht="15" x14ac:dyDescent="0.2">
      <c r="A120" s="6" t="s">
        <v>4</v>
      </c>
      <c r="B120" s="57">
        <f>SUM(B116:B119)</f>
        <v>6000</v>
      </c>
      <c r="C120" s="57">
        <f>SUM(C116:C119)</f>
        <v>8000</v>
      </c>
      <c r="D120" s="84"/>
    </row>
    <row r="121" spans="1:5" ht="15" x14ac:dyDescent="0.2">
      <c r="A121" s="4" t="s">
        <v>202</v>
      </c>
      <c r="B121" s="50"/>
      <c r="C121" s="50"/>
      <c r="D121" s="84"/>
    </row>
    <row r="122" spans="1:5" ht="15" hidden="1" customHeight="1" x14ac:dyDescent="0.2">
      <c r="A122" s="5" t="s">
        <v>21</v>
      </c>
      <c r="B122" s="60">
        <v>0</v>
      </c>
      <c r="C122" s="60">
        <v>0</v>
      </c>
      <c r="D122" s="84"/>
    </row>
    <row r="123" spans="1:5" ht="15" hidden="1" customHeight="1" x14ac:dyDescent="0.2">
      <c r="A123" s="5" t="s">
        <v>22</v>
      </c>
      <c r="B123" s="60">
        <v>0</v>
      </c>
      <c r="C123" s="60">
        <v>0</v>
      </c>
      <c r="D123" s="84"/>
    </row>
    <row r="124" spans="1:5" ht="15" x14ac:dyDescent="0.2">
      <c r="A124" s="5" t="s">
        <v>234</v>
      </c>
      <c r="B124" s="60">
        <v>4000</v>
      </c>
      <c r="C124" s="60">
        <v>600</v>
      </c>
      <c r="D124" s="84"/>
    </row>
    <row r="125" spans="1:5" ht="15" hidden="1" x14ac:dyDescent="0.2">
      <c r="A125" s="5" t="s">
        <v>235</v>
      </c>
      <c r="B125" s="60">
        <v>4000</v>
      </c>
      <c r="C125" s="60">
        <v>0</v>
      </c>
      <c r="D125" s="84"/>
    </row>
    <row r="126" spans="1:5" ht="15" x14ac:dyDescent="0.2">
      <c r="A126" s="5" t="s">
        <v>241</v>
      </c>
      <c r="B126" s="60">
        <v>4000</v>
      </c>
      <c r="C126" s="60">
        <v>3500</v>
      </c>
      <c r="D126" s="84"/>
    </row>
    <row r="127" spans="1:5" ht="15" x14ac:dyDescent="0.2">
      <c r="A127" s="5"/>
      <c r="B127" s="56"/>
      <c r="C127" s="56"/>
      <c r="D127" s="93"/>
    </row>
    <row r="128" spans="1:5" ht="15" x14ac:dyDescent="0.2">
      <c r="A128" s="6" t="s">
        <v>4</v>
      </c>
      <c r="B128" s="57">
        <f>SUM(B122:B127)</f>
        <v>12000</v>
      </c>
      <c r="C128" s="57">
        <f>SUM(C122:C127)</f>
        <v>4100</v>
      </c>
      <c r="D128" s="84"/>
    </row>
    <row r="129" spans="1:5" ht="15" x14ac:dyDescent="0.2">
      <c r="A129" s="5"/>
      <c r="B129" s="50"/>
      <c r="C129" s="50"/>
      <c r="D129" s="84"/>
    </row>
    <row r="130" spans="1:5" ht="15" x14ac:dyDescent="0.2">
      <c r="A130" s="6" t="s">
        <v>23</v>
      </c>
      <c r="B130" s="57">
        <f>B128+B120+B114+B106</f>
        <v>216449.81</v>
      </c>
      <c r="C130" s="57">
        <f>C128+C120+C114+C106</f>
        <v>224600</v>
      </c>
      <c r="D130" s="57">
        <f>D128+D120+D114+D106</f>
        <v>38000</v>
      </c>
      <c r="E130" s="104"/>
    </row>
    <row r="131" spans="1:5" ht="15" x14ac:dyDescent="0.2">
      <c r="A131" s="4"/>
      <c r="B131" s="50"/>
      <c r="C131" s="50"/>
      <c r="D131" s="84"/>
    </row>
    <row r="132" spans="1:5" ht="15" x14ac:dyDescent="0.2">
      <c r="A132" s="4" t="s">
        <v>24</v>
      </c>
      <c r="B132" s="50"/>
      <c r="C132" s="50"/>
      <c r="D132" s="84"/>
    </row>
    <row r="133" spans="1:5" x14ac:dyDescent="0.2">
      <c r="A133" s="36" t="s">
        <v>115</v>
      </c>
      <c r="B133" s="50">
        <v>80000</v>
      </c>
      <c r="C133" s="50">
        <v>120000</v>
      </c>
      <c r="D133" s="84"/>
    </row>
    <row r="134" spans="1:5" x14ac:dyDescent="0.2">
      <c r="A134" s="36" t="s">
        <v>116</v>
      </c>
      <c r="B134" s="50">
        <v>80000</v>
      </c>
      <c r="C134" s="50">
        <v>150000</v>
      </c>
      <c r="D134" s="84"/>
    </row>
    <row r="135" spans="1:5" ht="16" hidden="1" customHeight="1" x14ac:dyDescent="0.2">
      <c r="A135" s="36" t="s">
        <v>206</v>
      </c>
      <c r="B135" s="50">
        <v>0</v>
      </c>
      <c r="C135" s="50">
        <v>0</v>
      </c>
      <c r="D135" s="84"/>
    </row>
    <row r="136" spans="1:5" ht="16" customHeight="1" x14ac:dyDescent="0.2">
      <c r="A136" s="36" t="s">
        <v>207</v>
      </c>
      <c r="B136" s="50"/>
      <c r="C136" s="50">
        <v>90000</v>
      </c>
      <c r="D136" s="84"/>
    </row>
    <row r="137" spans="1:5" ht="16" customHeight="1" x14ac:dyDescent="0.2">
      <c r="A137" s="36" t="s">
        <v>233</v>
      </c>
      <c r="B137" s="50"/>
      <c r="C137" s="50">
        <v>10000</v>
      </c>
      <c r="D137" s="84"/>
    </row>
    <row r="138" spans="1:5" x14ac:dyDescent="0.2">
      <c r="A138" s="36" t="s">
        <v>117</v>
      </c>
      <c r="B138" s="50">
        <v>130000</v>
      </c>
      <c r="C138" s="50">
        <v>150000</v>
      </c>
      <c r="D138" s="84"/>
    </row>
    <row r="139" spans="1:5" x14ac:dyDescent="0.2">
      <c r="A139" s="36" t="s">
        <v>232</v>
      </c>
      <c r="B139" s="50"/>
      <c r="C139" s="50">
        <v>4000</v>
      </c>
      <c r="D139" s="84"/>
    </row>
    <row r="140" spans="1:5" x14ac:dyDescent="0.2">
      <c r="A140" s="36" t="s">
        <v>183</v>
      </c>
      <c r="B140" s="50">
        <v>100000</v>
      </c>
      <c r="C140" s="50">
        <v>80000</v>
      </c>
      <c r="D140" s="84"/>
    </row>
    <row r="141" spans="1:5" ht="16" hidden="1" customHeight="1" x14ac:dyDescent="0.2">
      <c r="A141" s="36" t="s">
        <v>118</v>
      </c>
      <c r="B141" s="50">
        <v>0</v>
      </c>
      <c r="C141" s="50">
        <v>0</v>
      </c>
      <c r="D141" s="84"/>
    </row>
    <row r="142" spans="1:5" ht="16" hidden="1" customHeight="1" x14ac:dyDescent="0.2">
      <c r="A142" s="36" t="s">
        <v>119</v>
      </c>
      <c r="B142" s="50">
        <v>0</v>
      </c>
      <c r="C142" s="50">
        <v>0</v>
      </c>
      <c r="D142" s="84"/>
    </row>
    <row r="143" spans="1:5" ht="16" hidden="1" customHeight="1" x14ac:dyDescent="0.2">
      <c r="A143" s="36" t="s">
        <v>120</v>
      </c>
      <c r="B143" s="50">
        <v>0</v>
      </c>
      <c r="C143" s="50">
        <v>0</v>
      </c>
      <c r="D143" s="84"/>
    </row>
    <row r="144" spans="1:5" ht="16" hidden="1" customHeight="1" x14ac:dyDescent="0.2">
      <c r="A144" s="36" t="s">
        <v>121</v>
      </c>
      <c r="B144" s="56">
        <v>0</v>
      </c>
      <c r="C144" s="56">
        <v>0</v>
      </c>
      <c r="D144" s="84"/>
    </row>
    <row r="145" spans="1:5" ht="15" x14ac:dyDescent="0.2">
      <c r="A145" s="6" t="s">
        <v>25</v>
      </c>
      <c r="B145" s="61">
        <f>SUM(B133:B144)</f>
        <v>390000</v>
      </c>
      <c r="C145" s="61">
        <f>SUM(C133:C144)</f>
        <v>604000</v>
      </c>
      <c r="D145" s="84"/>
    </row>
    <row r="146" spans="1:5" ht="15" x14ac:dyDescent="0.2">
      <c r="A146" s="4"/>
      <c r="B146" s="50"/>
      <c r="C146" s="50"/>
      <c r="D146" s="84"/>
    </row>
    <row r="147" spans="1:5" ht="15" x14ac:dyDescent="0.2">
      <c r="A147" s="4" t="s">
        <v>26</v>
      </c>
      <c r="B147" s="50"/>
      <c r="C147" s="50"/>
      <c r="D147" s="84"/>
    </row>
    <row r="148" spans="1:5" ht="15" x14ac:dyDescent="0.2">
      <c r="A148" s="4"/>
      <c r="B148" s="50"/>
      <c r="C148" s="50"/>
      <c r="D148" s="84"/>
    </row>
    <row r="149" spans="1:5" ht="15" x14ac:dyDescent="0.2">
      <c r="A149" s="4" t="s">
        <v>28</v>
      </c>
      <c r="B149" s="50"/>
      <c r="C149" s="50"/>
      <c r="D149" s="84"/>
    </row>
    <row r="150" spans="1:5" ht="15" x14ac:dyDescent="0.2">
      <c r="A150" s="5" t="s">
        <v>208</v>
      </c>
      <c r="B150" s="62">
        <v>2000</v>
      </c>
      <c r="C150" s="62">
        <v>3000</v>
      </c>
      <c r="D150" s="89">
        <v>10000</v>
      </c>
      <c r="E150" s="103"/>
    </row>
    <row r="151" spans="1:5" ht="15" x14ac:dyDescent="0.2">
      <c r="A151" s="5" t="s">
        <v>228</v>
      </c>
      <c r="B151" s="62"/>
      <c r="C151" s="62">
        <v>3000</v>
      </c>
      <c r="D151" s="89">
        <v>7000</v>
      </c>
      <c r="E151" s="103"/>
    </row>
    <row r="152" spans="1:5" ht="15" x14ac:dyDescent="0.2">
      <c r="A152" s="5" t="s">
        <v>209</v>
      </c>
      <c r="B152" s="62">
        <v>6000</v>
      </c>
      <c r="C152" s="62">
        <v>3000</v>
      </c>
      <c r="D152" s="89">
        <v>9000</v>
      </c>
      <c r="E152" s="103"/>
    </row>
    <row r="153" spans="1:5" ht="15" x14ac:dyDescent="0.2">
      <c r="A153" s="5" t="s">
        <v>220</v>
      </c>
      <c r="B153" s="62"/>
      <c r="C153" s="62">
        <v>8000</v>
      </c>
      <c r="D153" s="89"/>
      <c r="E153" s="103"/>
    </row>
    <row r="154" spans="1:5" ht="15" x14ac:dyDescent="0.2">
      <c r="A154" s="131" t="s">
        <v>223</v>
      </c>
      <c r="B154" s="62"/>
      <c r="C154" s="62">
        <v>4000</v>
      </c>
      <c r="D154" s="92">
        <v>30000</v>
      </c>
      <c r="E154" s="103"/>
    </row>
    <row r="155" spans="1:5" ht="15" x14ac:dyDescent="0.2">
      <c r="A155" s="5" t="s">
        <v>224</v>
      </c>
      <c r="B155" s="63"/>
      <c r="C155" s="63">
        <v>1000</v>
      </c>
      <c r="D155" s="92">
        <v>30000</v>
      </c>
      <c r="E155" s="103"/>
    </row>
    <row r="156" spans="1:5" ht="15" x14ac:dyDescent="0.2">
      <c r="A156" s="6" t="s">
        <v>29</v>
      </c>
      <c r="B156" s="61">
        <f>SUM(B150:B155)</f>
        <v>8000</v>
      </c>
      <c r="C156" s="61">
        <f>SUM(C150:C155)</f>
        <v>22000</v>
      </c>
      <c r="D156" s="57">
        <f>SUM(D150:D155)</f>
        <v>86000</v>
      </c>
      <c r="E156" s="104"/>
    </row>
    <row r="157" spans="1:5" ht="15" x14ac:dyDescent="0.2">
      <c r="A157" s="6"/>
      <c r="B157" s="50"/>
      <c r="C157" s="50"/>
      <c r="D157" s="84"/>
    </row>
    <row r="158" spans="1:5" ht="15" x14ac:dyDescent="0.2">
      <c r="A158" s="6" t="s">
        <v>30</v>
      </c>
      <c r="B158" s="64">
        <f>B156</f>
        <v>8000</v>
      </c>
      <c r="C158" s="64">
        <f>C156</f>
        <v>22000</v>
      </c>
      <c r="D158" s="64">
        <f>D156</f>
        <v>86000</v>
      </c>
      <c r="E158" s="104"/>
    </row>
    <row r="159" spans="1:5" ht="15" x14ac:dyDescent="0.2">
      <c r="A159" s="5"/>
      <c r="B159" s="50"/>
      <c r="C159" s="50"/>
      <c r="D159" s="84"/>
    </row>
    <row r="160" spans="1:5" ht="15" x14ac:dyDescent="0.2">
      <c r="A160" s="5" t="s">
        <v>218</v>
      </c>
      <c r="B160" s="64">
        <v>25000</v>
      </c>
      <c r="C160" s="64">
        <v>10000</v>
      </c>
      <c r="D160" s="92">
        <v>0</v>
      </c>
      <c r="E160" s="103"/>
    </row>
    <row r="161" spans="1:4" ht="15" x14ac:dyDescent="0.2">
      <c r="A161" s="131" t="s">
        <v>231</v>
      </c>
      <c r="B161" s="50"/>
      <c r="C161" s="57">
        <v>40000</v>
      </c>
      <c r="D161" s="84"/>
    </row>
    <row r="162" spans="1:4" ht="15" x14ac:dyDescent="0.2">
      <c r="A162" s="5"/>
      <c r="B162" s="50"/>
      <c r="C162" s="50"/>
      <c r="D162" s="84"/>
    </row>
    <row r="163" spans="1:4" ht="15" x14ac:dyDescent="0.2">
      <c r="A163" s="4" t="s">
        <v>31</v>
      </c>
      <c r="B163" s="50"/>
      <c r="C163" s="50"/>
      <c r="D163" s="84"/>
    </row>
    <row r="164" spans="1:4" ht="31" x14ac:dyDescent="0.2">
      <c r="A164" s="139" t="s">
        <v>242</v>
      </c>
      <c r="B164" s="50"/>
      <c r="C164" s="50"/>
      <c r="D164" s="84"/>
    </row>
    <row r="165" spans="1:4" hidden="1" x14ac:dyDescent="0.2">
      <c r="A165" s="36" t="s">
        <v>125</v>
      </c>
      <c r="B165" s="124">
        <f>Salaries!F12+Salaries!F13</f>
        <v>70000</v>
      </c>
      <c r="C165" s="124">
        <v>70000</v>
      </c>
      <c r="D165" s="84"/>
    </row>
    <row r="166" spans="1:4" hidden="1" x14ac:dyDescent="0.2">
      <c r="A166" s="36" t="s">
        <v>126</v>
      </c>
      <c r="B166" s="65">
        <v>3000</v>
      </c>
      <c r="C166" s="65">
        <v>1500</v>
      </c>
      <c r="D166" s="84"/>
    </row>
    <row r="167" spans="1:4" ht="16" hidden="1" customHeight="1" x14ac:dyDescent="0.2">
      <c r="A167" s="36" t="s">
        <v>127</v>
      </c>
      <c r="B167" s="65"/>
      <c r="C167" s="65"/>
      <c r="D167" s="84"/>
    </row>
    <row r="168" spans="1:4" ht="16" hidden="1" customHeight="1" x14ac:dyDescent="0.2">
      <c r="A168" s="36" t="s">
        <v>128</v>
      </c>
      <c r="B168" s="65"/>
      <c r="C168" s="65"/>
      <c r="D168" s="84"/>
    </row>
    <row r="169" spans="1:4" ht="16" hidden="1" customHeight="1" x14ac:dyDescent="0.2">
      <c r="A169" s="36" t="s">
        <v>194</v>
      </c>
      <c r="B169" s="65"/>
      <c r="C169" s="65"/>
      <c r="D169" s="84"/>
    </row>
    <row r="170" spans="1:4" hidden="1" x14ac:dyDescent="0.2">
      <c r="A170" s="36" t="s">
        <v>195</v>
      </c>
      <c r="B170" s="65">
        <v>4000</v>
      </c>
      <c r="C170" s="65">
        <v>3000</v>
      </c>
      <c r="D170" s="84"/>
    </row>
    <row r="171" spans="1:4" ht="16" hidden="1" customHeight="1" x14ac:dyDescent="0.2">
      <c r="A171" s="36" t="s">
        <v>196</v>
      </c>
      <c r="B171" s="65"/>
      <c r="C171" s="65"/>
      <c r="D171" s="84"/>
    </row>
    <row r="172" spans="1:4" ht="16" hidden="1" customHeight="1" x14ac:dyDescent="0.2">
      <c r="A172" s="36" t="s">
        <v>197</v>
      </c>
      <c r="B172" s="65"/>
      <c r="C172" s="65"/>
      <c r="D172" s="84"/>
    </row>
    <row r="173" spans="1:4" hidden="1" x14ac:dyDescent="0.2">
      <c r="A173" s="36" t="s">
        <v>198</v>
      </c>
      <c r="B173" s="66">
        <v>20000</v>
      </c>
      <c r="C173" s="66">
        <v>18000</v>
      </c>
      <c r="D173" s="93"/>
    </row>
    <row r="174" spans="1:4" ht="15" x14ac:dyDescent="0.2">
      <c r="A174" s="6" t="s">
        <v>27</v>
      </c>
      <c r="B174" s="57">
        <f>SUM(B165:B173)</f>
        <v>97000</v>
      </c>
      <c r="C174" s="57">
        <f>SUM(C165:C173)</f>
        <v>92500</v>
      </c>
      <c r="D174" s="84"/>
    </row>
    <row r="175" spans="1:4" ht="15" x14ac:dyDescent="0.2">
      <c r="A175" s="6"/>
      <c r="B175" s="50"/>
      <c r="C175" s="50"/>
      <c r="D175" s="84"/>
    </row>
    <row r="176" spans="1:4" x14ac:dyDescent="0.2">
      <c r="A176" s="138" t="s">
        <v>243</v>
      </c>
      <c r="B176" s="50"/>
      <c r="C176" s="50"/>
      <c r="D176" s="84"/>
    </row>
    <row r="177" spans="1:9" hidden="1" x14ac:dyDescent="0.2">
      <c r="A177" s="41" t="s">
        <v>156</v>
      </c>
      <c r="B177" s="67">
        <f>Salaries!D25</f>
        <v>0</v>
      </c>
      <c r="C177" s="67">
        <v>150000</v>
      </c>
      <c r="D177" s="92">
        <v>35000</v>
      </c>
      <c r="E177" s="103"/>
    </row>
    <row r="178" spans="1:9" hidden="1" x14ac:dyDescent="0.2">
      <c r="A178" s="41" t="s">
        <v>230</v>
      </c>
      <c r="B178" s="67">
        <f>Salaries!D26</f>
        <v>150000</v>
      </c>
      <c r="C178" s="67">
        <v>10000</v>
      </c>
      <c r="D178" s="92">
        <v>35000</v>
      </c>
      <c r="E178" s="103"/>
    </row>
    <row r="179" spans="1:9" x14ac:dyDescent="0.2">
      <c r="A179" s="35" t="s">
        <v>157</v>
      </c>
      <c r="B179" s="50">
        <f t="shared" ref="B179" si="15">B178</f>
        <v>150000</v>
      </c>
      <c r="C179" s="50">
        <f>SUM(C177:C178)</f>
        <v>160000</v>
      </c>
      <c r="D179" s="50">
        <f>D178</f>
        <v>35000</v>
      </c>
      <c r="E179" s="105"/>
    </row>
    <row r="180" spans="1:9" ht="15" x14ac:dyDescent="0.2">
      <c r="A180" s="4" t="s">
        <v>37</v>
      </c>
      <c r="B180" s="68"/>
      <c r="C180" s="68"/>
      <c r="D180" s="84"/>
      <c r="G180" s="108"/>
    </row>
    <row r="181" spans="1:9" x14ac:dyDescent="0.2">
      <c r="A181" s="36" t="s">
        <v>169</v>
      </c>
      <c r="B181" s="69">
        <v>53000</v>
      </c>
      <c r="C181" s="69">
        <v>65000</v>
      </c>
      <c r="D181" s="84"/>
      <c r="G181" s="34"/>
    </row>
    <row r="182" spans="1:9" x14ac:dyDescent="0.2">
      <c r="A182" s="36" t="s">
        <v>158</v>
      </c>
      <c r="B182" s="70">
        <v>34000</v>
      </c>
      <c r="C182" s="70">
        <v>40000</v>
      </c>
      <c r="D182" s="84"/>
      <c r="G182" s="34"/>
    </row>
    <row r="183" spans="1:9" ht="16" hidden="1" customHeight="1" x14ac:dyDescent="0.2">
      <c r="A183" s="36" t="s">
        <v>129</v>
      </c>
      <c r="B183" s="69">
        <v>0</v>
      </c>
      <c r="C183" s="69">
        <v>0</v>
      </c>
      <c r="D183" s="84"/>
    </row>
    <row r="184" spans="1:9" ht="16" hidden="1" customHeight="1" x14ac:dyDescent="0.2">
      <c r="A184" s="36" t="s">
        <v>130</v>
      </c>
      <c r="B184" s="69">
        <v>0</v>
      </c>
      <c r="C184" s="69">
        <v>0</v>
      </c>
      <c r="D184" s="84"/>
    </row>
    <row r="185" spans="1:9" x14ac:dyDescent="0.2">
      <c r="A185" s="36" t="s">
        <v>160</v>
      </c>
      <c r="B185" s="69">
        <v>43000</v>
      </c>
      <c r="C185" s="69">
        <v>95000</v>
      </c>
      <c r="D185" s="84"/>
      <c r="G185" s="34"/>
      <c r="I185" s="34"/>
    </row>
    <row r="186" spans="1:9" x14ac:dyDescent="0.2">
      <c r="A186" s="36" t="s">
        <v>159</v>
      </c>
      <c r="B186" s="70">
        <v>44500</v>
      </c>
      <c r="C186" s="70">
        <v>20000</v>
      </c>
      <c r="D186" s="84"/>
      <c r="G186" s="34"/>
    </row>
    <row r="187" spans="1:9" x14ac:dyDescent="0.2">
      <c r="A187" s="45" t="s">
        <v>190</v>
      </c>
      <c r="B187" s="71">
        <v>4100</v>
      </c>
      <c r="C187" s="71">
        <v>5000</v>
      </c>
      <c r="D187" s="90"/>
      <c r="E187" s="34"/>
      <c r="G187" s="34"/>
    </row>
    <row r="188" spans="1:9" ht="16" hidden="1" customHeight="1" x14ac:dyDescent="0.2">
      <c r="A188" s="36" t="s">
        <v>161</v>
      </c>
      <c r="B188" s="69"/>
      <c r="C188" s="69"/>
      <c r="D188" s="84"/>
      <c r="H188" t="s">
        <v>219</v>
      </c>
    </row>
    <row r="189" spans="1:9" ht="16" hidden="1" customHeight="1" x14ac:dyDescent="0.2">
      <c r="A189" s="36" t="s">
        <v>131</v>
      </c>
      <c r="B189" s="69"/>
      <c r="C189" s="69"/>
      <c r="D189" s="84"/>
    </row>
    <row r="190" spans="1:9" ht="16" hidden="1" customHeight="1" x14ac:dyDescent="0.2">
      <c r="A190" s="36" t="s">
        <v>167</v>
      </c>
      <c r="B190" s="69"/>
      <c r="C190" s="69"/>
      <c r="D190" s="84"/>
    </row>
    <row r="191" spans="1:9" ht="16" hidden="1" customHeight="1" x14ac:dyDescent="0.2">
      <c r="A191" s="36" t="s">
        <v>168</v>
      </c>
      <c r="B191" s="69"/>
      <c r="C191" s="69"/>
      <c r="D191" s="84"/>
    </row>
    <row r="192" spans="1:9" ht="16" hidden="1" customHeight="1" x14ac:dyDescent="0.2">
      <c r="A192" s="36" t="s">
        <v>165</v>
      </c>
      <c r="B192" s="69"/>
      <c r="C192" s="69"/>
      <c r="D192" s="84"/>
    </row>
    <row r="193" spans="1:7" x14ac:dyDescent="0.2">
      <c r="A193" s="36" t="s">
        <v>193</v>
      </c>
      <c r="B193" s="69">
        <v>150000</v>
      </c>
      <c r="C193" s="69"/>
      <c r="D193" s="89">
        <v>160000</v>
      </c>
      <c r="E193" s="103"/>
    </row>
    <row r="194" spans="1:7" ht="1" customHeight="1" x14ac:dyDescent="0.2">
      <c r="A194" s="36" t="s">
        <v>132</v>
      </c>
      <c r="B194" s="69"/>
      <c r="C194" s="69"/>
      <c r="D194" s="84"/>
    </row>
    <row r="195" spans="1:7" x14ac:dyDescent="0.2">
      <c r="A195" s="36" t="s">
        <v>210</v>
      </c>
      <c r="B195" s="69">
        <v>150000</v>
      </c>
      <c r="C195" s="69">
        <v>32000</v>
      </c>
      <c r="D195" s="89">
        <v>160000</v>
      </c>
      <c r="E195" s="103"/>
    </row>
    <row r="196" spans="1:7" x14ac:dyDescent="0.2">
      <c r="A196" s="36" t="s">
        <v>211</v>
      </c>
      <c r="B196" s="69">
        <v>12000</v>
      </c>
      <c r="C196" s="69">
        <v>32000</v>
      </c>
      <c r="D196" s="84"/>
    </row>
    <row r="197" spans="1:7" x14ac:dyDescent="0.2">
      <c r="A197" s="36" t="s">
        <v>212</v>
      </c>
      <c r="B197" s="69">
        <v>17000</v>
      </c>
      <c r="C197" s="69">
        <v>32000</v>
      </c>
      <c r="D197" s="84"/>
      <c r="G197" s="108"/>
    </row>
    <row r="198" spans="1:7" x14ac:dyDescent="0.2">
      <c r="A198" s="36" t="s">
        <v>213</v>
      </c>
      <c r="B198" s="69">
        <v>16000</v>
      </c>
      <c r="C198" s="69">
        <v>32000</v>
      </c>
      <c r="D198" s="84"/>
    </row>
    <row r="199" spans="1:7" x14ac:dyDescent="0.2">
      <c r="A199" s="36" t="s">
        <v>214</v>
      </c>
      <c r="B199" s="69">
        <v>16000</v>
      </c>
      <c r="C199" s="69">
        <v>32000</v>
      </c>
      <c r="D199" s="84"/>
    </row>
    <row r="200" spans="1:7" x14ac:dyDescent="0.2">
      <c r="A200" s="36" t="s">
        <v>244</v>
      </c>
      <c r="B200" s="69">
        <v>12000</v>
      </c>
      <c r="C200" s="69">
        <v>56000</v>
      </c>
      <c r="D200" s="84"/>
    </row>
    <row r="201" spans="1:7" x14ac:dyDescent="0.2">
      <c r="A201" s="36" t="s">
        <v>191</v>
      </c>
      <c r="B201" s="69">
        <v>17000</v>
      </c>
      <c r="C201" s="69">
        <v>19000</v>
      </c>
      <c r="D201" s="84"/>
      <c r="G201" s="108"/>
    </row>
    <row r="202" spans="1:7" x14ac:dyDescent="0.2">
      <c r="A202" s="36" t="s">
        <v>192</v>
      </c>
      <c r="B202" s="69">
        <v>16000</v>
      </c>
      <c r="C202" s="69"/>
      <c r="D202" s="84"/>
    </row>
    <row r="203" spans="1:7" x14ac:dyDescent="0.2">
      <c r="A203" s="36" t="s">
        <v>133</v>
      </c>
      <c r="B203" s="69">
        <v>0</v>
      </c>
      <c r="C203" s="69">
        <v>0</v>
      </c>
      <c r="D203" s="84"/>
    </row>
    <row r="204" spans="1:7" x14ac:dyDescent="0.2">
      <c r="A204" s="36" t="s">
        <v>134</v>
      </c>
      <c r="B204" s="69">
        <v>11000</v>
      </c>
      <c r="C204" s="69">
        <v>85000</v>
      </c>
      <c r="D204" s="84"/>
    </row>
    <row r="205" spans="1:7" ht="16" hidden="1" customHeight="1" x14ac:dyDescent="0.2">
      <c r="A205" s="36" t="s">
        <v>135</v>
      </c>
      <c r="B205" s="69"/>
      <c r="C205" s="69"/>
      <c r="D205" s="84"/>
    </row>
    <row r="206" spans="1:7" x14ac:dyDescent="0.2">
      <c r="A206" s="36" t="s">
        <v>136</v>
      </c>
      <c r="B206" s="69">
        <v>14000</v>
      </c>
      <c r="C206" s="69">
        <v>19000</v>
      </c>
      <c r="D206" s="84"/>
    </row>
    <row r="207" spans="1:7" x14ac:dyDescent="0.2">
      <c r="A207" s="36" t="s">
        <v>137</v>
      </c>
      <c r="B207" s="69">
        <v>10000</v>
      </c>
      <c r="C207" s="69">
        <v>10000</v>
      </c>
      <c r="D207" s="84"/>
    </row>
    <row r="208" spans="1:7" x14ac:dyDescent="0.2">
      <c r="A208" s="36" t="s">
        <v>138</v>
      </c>
      <c r="B208" s="69">
        <v>11000</v>
      </c>
      <c r="C208" s="69">
        <v>10000</v>
      </c>
      <c r="D208" s="84"/>
      <c r="G208" s="108"/>
    </row>
    <row r="209" spans="1:5" hidden="1" x14ac:dyDescent="0.2">
      <c r="A209" s="36" t="s">
        <v>139</v>
      </c>
      <c r="B209" s="72">
        <v>0</v>
      </c>
      <c r="C209" s="72">
        <v>0</v>
      </c>
      <c r="D209" s="93"/>
    </row>
    <row r="210" spans="1:5" x14ac:dyDescent="0.2">
      <c r="A210" s="35" t="s">
        <v>140</v>
      </c>
      <c r="B210" s="68">
        <f>SUM(B181:B209)</f>
        <v>630600</v>
      </c>
      <c r="C210" s="68">
        <f>SUM(C181:C209)</f>
        <v>584000</v>
      </c>
      <c r="D210" s="68">
        <f>SUM(D181:D209)</f>
        <v>320000</v>
      </c>
      <c r="E210" s="106"/>
    </row>
    <row r="211" spans="1:5" hidden="1" x14ac:dyDescent="0.2">
      <c r="A211" s="35" t="s">
        <v>141</v>
      </c>
      <c r="B211" s="68"/>
      <c r="C211" s="68"/>
      <c r="D211" s="84"/>
    </row>
    <row r="212" spans="1:5" hidden="1" x14ac:dyDescent="0.2">
      <c r="A212" s="36" t="s">
        <v>171</v>
      </c>
      <c r="B212" s="69">
        <v>1500</v>
      </c>
      <c r="C212" s="69">
        <v>0</v>
      </c>
      <c r="D212" s="84"/>
    </row>
    <row r="213" spans="1:5" hidden="1" x14ac:dyDescent="0.2">
      <c r="A213" s="36" t="s">
        <v>142</v>
      </c>
      <c r="B213" s="72">
        <v>0</v>
      </c>
      <c r="C213" s="72">
        <v>0</v>
      </c>
      <c r="D213" s="93"/>
    </row>
    <row r="214" spans="1:5" hidden="1" x14ac:dyDescent="0.2">
      <c r="A214" s="35" t="s">
        <v>143</v>
      </c>
      <c r="B214" s="68">
        <f>SUM(B212:B213)</f>
        <v>1500</v>
      </c>
      <c r="C214" s="68">
        <f>SUM(C212:C213)</f>
        <v>0</v>
      </c>
      <c r="D214" s="84"/>
    </row>
    <row r="215" spans="1:5" x14ac:dyDescent="0.2">
      <c r="A215" s="35" t="s">
        <v>144</v>
      </c>
      <c r="B215" s="68"/>
      <c r="C215" s="68"/>
      <c r="D215" s="84"/>
    </row>
    <row r="216" spans="1:5" x14ac:dyDescent="0.2">
      <c r="A216" s="36" t="s">
        <v>145</v>
      </c>
      <c r="B216" s="73">
        <v>5500</v>
      </c>
      <c r="C216" s="73">
        <v>6000</v>
      </c>
      <c r="D216" s="84"/>
    </row>
    <row r="217" spans="1:5" x14ac:dyDescent="0.2">
      <c r="A217" s="36" t="s">
        <v>172</v>
      </c>
      <c r="B217" s="69">
        <v>27000</v>
      </c>
      <c r="C217" s="69">
        <v>39000</v>
      </c>
      <c r="D217" s="89">
        <v>33000</v>
      </c>
      <c r="E217" s="103"/>
    </row>
    <row r="218" spans="1:5" x14ac:dyDescent="0.2">
      <c r="A218" s="45" t="s">
        <v>173</v>
      </c>
      <c r="B218" s="69">
        <v>12000</v>
      </c>
      <c r="C218" s="69">
        <v>23000</v>
      </c>
      <c r="D218" s="84"/>
    </row>
    <row r="219" spans="1:5" hidden="1" x14ac:dyDescent="0.2">
      <c r="A219" s="36" t="s">
        <v>178</v>
      </c>
      <c r="B219" s="69"/>
      <c r="C219" s="69"/>
      <c r="D219" s="84"/>
    </row>
    <row r="220" spans="1:5" x14ac:dyDescent="0.2">
      <c r="A220" s="36" t="s">
        <v>227</v>
      </c>
      <c r="B220" s="69"/>
      <c r="C220" s="69">
        <v>14000</v>
      </c>
      <c r="D220" s="84"/>
    </row>
    <row r="221" spans="1:5" x14ac:dyDescent="0.2">
      <c r="A221" s="45" t="s">
        <v>175</v>
      </c>
      <c r="B221" s="69">
        <v>6000</v>
      </c>
      <c r="C221" s="69">
        <v>1000</v>
      </c>
      <c r="D221" s="84"/>
    </row>
    <row r="222" spans="1:5" x14ac:dyDescent="0.2">
      <c r="A222" s="36" t="s">
        <v>174</v>
      </c>
      <c r="B222" s="69"/>
      <c r="C222" s="69">
        <v>15000</v>
      </c>
      <c r="D222" s="84"/>
    </row>
    <row r="223" spans="1:5" x14ac:dyDescent="0.2">
      <c r="A223" s="36" t="s">
        <v>176</v>
      </c>
      <c r="B223" s="72">
        <v>1000</v>
      </c>
      <c r="C223" s="72">
        <v>4000</v>
      </c>
      <c r="D223" s="93"/>
    </row>
    <row r="224" spans="1:5" x14ac:dyDescent="0.2">
      <c r="A224" s="35" t="s">
        <v>146</v>
      </c>
      <c r="B224" s="68">
        <f>SUM(B216:B223)</f>
        <v>51500</v>
      </c>
      <c r="C224" s="68">
        <f>SUM(C216:C223)</f>
        <v>102000</v>
      </c>
      <c r="D224" s="68">
        <f>SUM(D216:D223)</f>
        <v>33000</v>
      </c>
      <c r="E224" s="106"/>
    </row>
    <row r="225" spans="1:7" ht="31" x14ac:dyDescent="0.2">
      <c r="A225" s="138" t="s">
        <v>245</v>
      </c>
      <c r="B225" s="68"/>
      <c r="C225" s="68"/>
      <c r="D225" s="84"/>
      <c r="F225" s="129"/>
      <c r="G225" s="128"/>
    </row>
    <row r="226" spans="1:7" hidden="1" x14ac:dyDescent="0.2">
      <c r="A226" s="36" t="s">
        <v>147</v>
      </c>
      <c r="B226" s="68">
        <v>1000</v>
      </c>
      <c r="C226" s="68">
        <v>10000</v>
      </c>
      <c r="D226" s="89">
        <v>4000</v>
      </c>
      <c r="E226" s="103"/>
    </row>
    <row r="227" spans="1:7" hidden="1" x14ac:dyDescent="0.2">
      <c r="A227" s="36" t="s">
        <v>148</v>
      </c>
      <c r="B227" s="68">
        <v>15000</v>
      </c>
      <c r="C227" s="68">
        <v>14000</v>
      </c>
      <c r="D227" s="89">
        <v>20000</v>
      </c>
      <c r="E227" s="103"/>
    </row>
    <row r="228" spans="1:7" hidden="1" x14ac:dyDescent="0.2">
      <c r="A228" s="36" t="s">
        <v>149</v>
      </c>
      <c r="B228" s="68">
        <v>5000</v>
      </c>
      <c r="C228" s="68">
        <v>5000</v>
      </c>
      <c r="D228" s="84"/>
    </row>
    <row r="229" spans="1:7" hidden="1" x14ac:dyDescent="0.2">
      <c r="A229" s="36" t="s">
        <v>150</v>
      </c>
      <c r="B229" s="74">
        <v>4000</v>
      </c>
      <c r="C229" s="74">
        <v>3000</v>
      </c>
      <c r="D229" s="93"/>
    </row>
    <row r="230" spans="1:7" x14ac:dyDescent="0.2">
      <c r="A230" s="35" t="s">
        <v>151</v>
      </c>
      <c r="B230" s="75">
        <f>SUM(B226:B229)</f>
        <v>25000</v>
      </c>
      <c r="C230" s="75">
        <f>SUM(C226:C229)</f>
        <v>32000</v>
      </c>
      <c r="D230" s="95">
        <f>SUM(D226:D229)</f>
        <v>24000</v>
      </c>
      <c r="E230" s="106"/>
    </row>
    <row r="231" spans="1:7" x14ac:dyDescent="0.2">
      <c r="A231" s="35" t="s">
        <v>152</v>
      </c>
      <c r="B231" s="76">
        <f>B230+B224+B214+B210+B174+B179</f>
        <v>955600</v>
      </c>
      <c r="C231" s="76">
        <f>C230+C224+C214+C210+C174+C179</f>
        <v>970500</v>
      </c>
      <c r="D231" s="76">
        <f>D230+D224+D214+D210+D174+D179</f>
        <v>412000</v>
      </c>
      <c r="E231" s="107"/>
    </row>
    <row r="232" spans="1:7" ht="15" x14ac:dyDescent="0.2">
      <c r="A232" s="35"/>
      <c r="B232" s="76"/>
      <c r="C232" s="76"/>
      <c r="D232" s="84"/>
    </row>
    <row r="233" spans="1:7" ht="15" x14ac:dyDescent="0.2">
      <c r="A233" s="6" t="s">
        <v>153</v>
      </c>
      <c r="B233" s="57">
        <f>B231+B160+B158+B145+B130</f>
        <v>1595049.81</v>
      </c>
      <c r="C233" s="57">
        <f>C231+C160+C161+C158+C145+C130</f>
        <v>1871100</v>
      </c>
      <c r="D233" s="94">
        <f>D231+D160+D158+D145+D130</f>
        <v>536000</v>
      </c>
      <c r="E233" s="104"/>
    </row>
    <row r="234" spans="1:7" ht="15" x14ac:dyDescent="0.2">
      <c r="A234" s="8"/>
      <c r="B234" s="77"/>
      <c r="C234" s="77"/>
      <c r="D234" s="84"/>
    </row>
    <row r="235" spans="1:7" thickBot="1" x14ac:dyDescent="0.25">
      <c r="A235" s="9" t="s">
        <v>32</v>
      </c>
      <c r="B235" s="78">
        <f>B84-B233</f>
        <v>-262999.81000000006</v>
      </c>
      <c r="C235" s="78">
        <f>C84-C233</f>
        <v>0</v>
      </c>
      <c r="D235" s="91"/>
    </row>
    <row r="236" spans="1:7" ht="15" x14ac:dyDescent="0.2">
      <c r="B236" s="79"/>
      <c r="C236" s="79"/>
    </row>
    <row r="237" spans="1:7" ht="15" x14ac:dyDescent="0.2">
      <c r="B237" s="34"/>
      <c r="C237" s="34"/>
    </row>
    <row r="238" spans="1:7" ht="15" x14ac:dyDescent="0.2">
      <c r="B238" s="34"/>
      <c r="C238" s="34"/>
    </row>
    <row r="239" spans="1:7" ht="15" x14ac:dyDescent="0.2">
      <c r="B239" s="34"/>
      <c r="C239" s="34"/>
    </row>
    <row r="240" spans="1:7" ht="15" x14ac:dyDescent="0.2">
      <c r="B240" s="79"/>
      <c r="C240" s="79"/>
    </row>
    <row r="241" spans="2:3" ht="15" x14ac:dyDescent="0.2">
      <c r="B241" s="79"/>
      <c r="C241" s="79"/>
    </row>
    <row r="242" spans="2:3" ht="15" x14ac:dyDescent="0.2">
      <c r="B242" s="79"/>
      <c r="C242" s="79"/>
    </row>
    <row r="243" spans="2:3" ht="15" x14ac:dyDescent="0.2">
      <c r="B243" s="79"/>
      <c r="C243" s="79"/>
    </row>
    <row r="244" spans="2:3" x14ac:dyDescent="0.2">
      <c r="B244" s="80"/>
      <c r="C244" s="80"/>
    </row>
    <row r="245" spans="2:3" x14ac:dyDescent="0.2">
      <c r="B245" s="80"/>
      <c r="C245" s="80"/>
    </row>
    <row r="246" spans="2:3" x14ac:dyDescent="0.2">
      <c r="B246" s="80"/>
      <c r="C246" s="80"/>
    </row>
    <row r="247" spans="2:3" x14ac:dyDescent="0.2">
      <c r="B247" s="80"/>
      <c r="C247" s="80"/>
    </row>
    <row r="248" spans="2:3" x14ac:dyDescent="0.2">
      <c r="B248" s="80"/>
      <c r="C248" s="80"/>
    </row>
    <row r="249" spans="2:3" x14ac:dyDescent="0.2">
      <c r="B249" s="80"/>
      <c r="C249" s="80"/>
    </row>
    <row r="250" spans="2:3" x14ac:dyDescent="0.2">
      <c r="B250" s="80"/>
      <c r="C250" s="80"/>
    </row>
    <row r="251" spans="2:3" x14ac:dyDescent="0.2">
      <c r="B251" s="80"/>
      <c r="C251" s="80"/>
    </row>
    <row r="252" spans="2:3" x14ac:dyDescent="0.2">
      <c r="B252" s="80"/>
      <c r="C252" s="80"/>
    </row>
    <row r="253" spans="2:3" x14ac:dyDescent="0.2">
      <c r="B253" s="80"/>
      <c r="C253" s="80"/>
    </row>
    <row r="254" spans="2:3" x14ac:dyDescent="0.2">
      <c r="B254" s="80"/>
      <c r="C254" s="80"/>
    </row>
    <row r="255" spans="2:3" x14ac:dyDescent="0.2">
      <c r="B255" s="80"/>
      <c r="C255" s="80"/>
    </row>
    <row r="256" spans="2:3" x14ac:dyDescent="0.2">
      <c r="B256" s="80"/>
      <c r="C256" s="80"/>
    </row>
    <row r="257" spans="2:3" x14ac:dyDescent="0.2">
      <c r="B257" s="80"/>
      <c r="C257" s="80"/>
    </row>
    <row r="258" spans="2:3" x14ac:dyDescent="0.2">
      <c r="B258" s="80"/>
      <c r="C258" s="80"/>
    </row>
    <row r="259" spans="2:3" x14ac:dyDescent="0.2">
      <c r="B259" s="80"/>
      <c r="C259" s="80"/>
    </row>
    <row r="260" spans="2:3" x14ac:dyDescent="0.2">
      <c r="B260" s="80"/>
      <c r="C260" s="80"/>
    </row>
    <row r="261" spans="2:3" x14ac:dyDescent="0.2">
      <c r="B261" s="80"/>
      <c r="C261" s="80"/>
    </row>
    <row r="262" spans="2:3" x14ac:dyDescent="0.2">
      <c r="B262" s="80"/>
      <c r="C262" s="80"/>
    </row>
    <row r="263" spans="2:3" x14ac:dyDescent="0.2">
      <c r="B263" s="80"/>
      <c r="C263" s="80"/>
    </row>
    <row r="264" spans="2:3" x14ac:dyDescent="0.2">
      <c r="B264" s="80"/>
      <c r="C264" s="80"/>
    </row>
    <row r="265" spans="2:3" x14ac:dyDescent="0.2">
      <c r="B265" s="80"/>
      <c r="C265" s="80"/>
    </row>
    <row r="266" spans="2:3" x14ac:dyDescent="0.2">
      <c r="B266" s="80"/>
      <c r="C266" s="80"/>
    </row>
    <row r="267" spans="2:3" x14ac:dyDescent="0.2">
      <c r="B267" s="80"/>
      <c r="C267" s="80"/>
    </row>
    <row r="268" spans="2:3" x14ac:dyDescent="0.2">
      <c r="B268" s="80"/>
      <c r="C268" s="80"/>
    </row>
    <row r="269" spans="2:3" x14ac:dyDescent="0.2">
      <c r="B269" s="80"/>
      <c r="C269" s="80"/>
    </row>
    <row r="270" spans="2:3" x14ac:dyDescent="0.2">
      <c r="B270" s="80"/>
      <c r="C270" s="80"/>
    </row>
    <row r="271" spans="2:3" x14ac:dyDescent="0.2">
      <c r="B271" s="80"/>
      <c r="C271" s="80"/>
    </row>
    <row r="272" spans="2:3" x14ac:dyDescent="0.2">
      <c r="B272" s="80"/>
      <c r="C272" s="80"/>
    </row>
    <row r="273" spans="2:3" x14ac:dyDescent="0.2">
      <c r="B273" s="80"/>
      <c r="C273" s="80"/>
    </row>
    <row r="274" spans="2:3" x14ac:dyDescent="0.2">
      <c r="B274" s="80"/>
      <c r="C274" s="80"/>
    </row>
    <row r="275" spans="2:3" x14ac:dyDescent="0.2">
      <c r="B275" s="80"/>
      <c r="C275" s="80"/>
    </row>
    <row r="276" spans="2:3" x14ac:dyDescent="0.2">
      <c r="B276" s="80"/>
      <c r="C276" s="80"/>
    </row>
    <row r="277" spans="2:3" x14ac:dyDescent="0.2">
      <c r="B277" s="80"/>
      <c r="C277" s="80"/>
    </row>
    <row r="278" spans="2:3" x14ac:dyDescent="0.2">
      <c r="B278" s="80"/>
      <c r="C278" s="80"/>
    </row>
    <row r="279" spans="2:3" x14ac:dyDescent="0.2">
      <c r="B279" s="80"/>
      <c r="C279" s="80"/>
    </row>
    <row r="280" spans="2:3" x14ac:dyDescent="0.2">
      <c r="B280" s="80"/>
      <c r="C280" s="80"/>
    </row>
    <row r="281" spans="2:3" x14ac:dyDescent="0.2">
      <c r="B281" s="80"/>
      <c r="C281" s="80"/>
    </row>
    <row r="282" spans="2:3" x14ac:dyDescent="0.2">
      <c r="B282" s="80"/>
      <c r="C282" s="80"/>
    </row>
    <row r="283" spans="2:3" x14ac:dyDescent="0.2">
      <c r="B283" s="80"/>
      <c r="C283" s="80"/>
    </row>
    <row r="284" spans="2:3" x14ac:dyDescent="0.2">
      <c r="B284" s="80"/>
      <c r="C284" s="80"/>
    </row>
    <row r="285" spans="2:3" x14ac:dyDescent="0.2">
      <c r="B285" s="80"/>
      <c r="C285" s="80"/>
    </row>
    <row r="286" spans="2:3" x14ac:dyDescent="0.2">
      <c r="B286" s="81"/>
      <c r="C286" s="81"/>
    </row>
  </sheetData>
  <phoneticPr fontId="13" type="noConversion"/>
  <printOptions gridLines="1"/>
  <pageMargins left="0.70866141732283505" right="0.70866141732283505" top="0.74803149606299202" bottom="0.74803149606299202" header="0.31496062992126" footer="0.31496062992126"/>
  <pageSetup scale="54" fitToHeight="4" orientation="portrait" r:id="rId1"/>
  <headerFooter>
    <oddHeader>&amp;C&amp;"-,Bold"&amp;14Canadian Fencing Federation
Draft Budget 2019-2020</oddHeader>
    <oddFooter>&amp;L&amp;B Confidential&amp;B&amp;C&amp;D&amp;RPage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0CA875-6704-7E47-986B-036F18A87F8F}">
  <sheetPr codeName="Sheet2"/>
  <dimension ref="A1:H27"/>
  <sheetViews>
    <sheetView zoomScale="111" zoomScaleNormal="111" workbookViewId="0">
      <selection activeCell="C29" sqref="C29"/>
    </sheetView>
  </sheetViews>
  <sheetFormatPr baseColWidth="10" defaultRowHeight="15" x14ac:dyDescent="0.2"/>
  <cols>
    <col min="1" max="1" width="34.6640625" bestFit="1" customWidth="1"/>
    <col min="2" max="2" width="11.1640625" style="15" bestFit="1" customWidth="1"/>
    <col min="3" max="5" width="11" style="15" bestFit="1" customWidth="1"/>
    <col min="6" max="6" width="12.83203125" style="15" customWidth="1"/>
  </cols>
  <sheetData>
    <row r="1" spans="1:8" x14ac:dyDescent="0.2">
      <c r="A1" t="s">
        <v>38</v>
      </c>
    </row>
    <row r="2" spans="1:8" x14ac:dyDescent="0.2">
      <c r="A2" s="15" t="s">
        <v>39</v>
      </c>
      <c r="C2" s="30">
        <v>5.45E-2</v>
      </c>
      <c r="D2" s="30">
        <v>1.5800000000000002E-2</v>
      </c>
    </row>
    <row r="3" spans="1:8" x14ac:dyDescent="0.2">
      <c r="A3" s="15"/>
      <c r="B3" s="15" t="s">
        <v>154</v>
      </c>
      <c r="C3" s="15">
        <v>3166.45</v>
      </c>
      <c r="D3" s="15">
        <v>1245.3599999999999</v>
      </c>
    </row>
    <row r="4" spans="1:8" ht="18" x14ac:dyDescent="0.35">
      <c r="A4" s="15"/>
      <c r="B4" s="16" t="s">
        <v>47</v>
      </c>
      <c r="C4" s="16" t="s">
        <v>40</v>
      </c>
      <c r="D4" s="16" t="s">
        <v>41</v>
      </c>
      <c r="E4" s="16" t="s">
        <v>42</v>
      </c>
      <c r="F4" s="16" t="s">
        <v>43</v>
      </c>
    </row>
    <row r="5" spans="1:8" ht="18" x14ac:dyDescent="0.35">
      <c r="A5" s="19" t="s">
        <v>48</v>
      </c>
      <c r="B5" s="16"/>
      <c r="C5" s="16"/>
      <c r="D5" s="16"/>
      <c r="E5" s="16"/>
      <c r="F5" s="16"/>
    </row>
    <row r="6" spans="1:8" x14ac:dyDescent="0.2">
      <c r="A6" s="15" t="s">
        <v>44</v>
      </c>
      <c r="B6" s="15">
        <f>3125*24</f>
        <v>75000</v>
      </c>
      <c r="C6" s="20">
        <v>3166.45</v>
      </c>
      <c r="D6" s="20">
        <v>1245.3599999999999</v>
      </c>
      <c r="E6" s="20">
        <v>0</v>
      </c>
      <c r="F6" s="15">
        <f>SUM(B6:E6)</f>
        <v>79411.81</v>
      </c>
    </row>
    <row r="7" spans="1:8" x14ac:dyDescent="0.2">
      <c r="A7" s="15" t="s">
        <v>217</v>
      </c>
      <c r="B7" s="15">
        <v>20000</v>
      </c>
      <c r="C7" s="20"/>
      <c r="D7" s="20"/>
      <c r="E7" s="17"/>
      <c r="F7" s="18">
        <f>SUM(B7:E7)</f>
        <v>20000</v>
      </c>
    </row>
    <row r="8" spans="1:8" x14ac:dyDescent="0.2">
      <c r="A8" s="19" t="s">
        <v>45</v>
      </c>
      <c r="C8" s="17"/>
      <c r="D8" s="17"/>
      <c r="E8" s="17"/>
      <c r="F8" s="19">
        <f>SUM(F6:F7)</f>
        <v>99411.81</v>
      </c>
    </row>
    <row r="9" spans="1:8" x14ac:dyDescent="0.2">
      <c r="A9" s="15"/>
      <c r="C9" s="17"/>
      <c r="D9" s="17"/>
      <c r="E9" s="17"/>
    </row>
    <row r="10" spans="1:8" x14ac:dyDescent="0.2">
      <c r="A10" s="15"/>
      <c r="C10" s="17"/>
      <c r="D10" s="17"/>
      <c r="E10" s="17"/>
    </row>
    <row r="11" spans="1:8" x14ac:dyDescent="0.2">
      <c r="A11" s="19" t="s">
        <v>46</v>
      </c>
      <c r="C11" s="17"/>
      <c r="D11" s="17"/>
      <c r="E11" s="17"/>
    </row>
    <row r="12" spans="1:8" x14ac:dyDescent="0.2">
      <c r="A12" s="43" t="s">
        <v>189</v>
      </c>
      <c r="B12" s="43">
        <v>30000</v>
      </c>
      <c r="C12" s="17"/>
      <c r="D12" s="17"/>
      <c r="E12" s="17"/>
      <c r="F12" s="17">
        <f t="shared" ref="F12:F13" si="0">SUM(B12:E12)</f>
        <v>30000</v>
      </c>
    </row>
    <row r="13" spans="1:8" x14ac:dyDescent="0.2">
      <c r="A13" s="15" t="s">
        <v>162</v>
      </c>
      <c r="B13" s="17">
        <v>40000</v>
      </c>
      <c r="C13" s="17"/>
      <c r="D13" s="17"/>
      <c r="E13" s="17"/>
      <c r="F13" s="17">
        <f t="shared" si="0"/>
        <v>40000</v>
      </c>
    </row>
    <row r="14" spans="1:8" x14ac:dyDescent="0.2">
      <c r="A14" s="15"/>
      <c r="F14" s="17"/>
    </row>
    <row r="15" spans="1:8" ht="64" x14ac:dyDescent="0.2">
      <c r="A15" s="19" t="s">
        <v>94</v>
      </c>
      <c r="B15" s="15" t="s">
        <v>155</v>
      </c>
      <c r="C15" s="33" t="s">
        <v>221</v>
      </c>
      <c r="D15" s="40" t="s">
        <v>163</v>
      </c>
      <c r="G15" s="15"/>
      <c r="H15" s="15"/>
    </row>
    <row r="16" spans="1:8" x14ac:dyDescent="0.2">
      <c r="A16" s="15" t="s">
        <v>185</v>
      </c>
      <c r="B16" s="15">
        <v>900</v>
      </c>
      <c r="C16" s="32"/>
      <c r="D16" s="40">
        <f>PRODUCT(B16)*12</f>
        <v>10800</v>
      </c>
      <c r="F16"/>
    </row>
    <row r="17" spans="1:6" x14ac:dyDescent="0.2">
      <c r="A17" s="15" t="s">
        <v>186</v>
      </c>
      <c r="B17" s="15">
        <v>900</v>
      </c>
      <c r="C17" s="32"/>
      <c r="D17" s="40">
        <f t="shared" ref="D17:D18" si="1">PRODUCT(B17)*12</f>
        <v>10800</v>
      </c>
      <c r="F17"/>
    </row>
    <row r="18" spans="1:6" x14ac:dyDescent="0.2">
      <c r="A18" s="40" t="s">
        <v>177</v>
      </c>
      <c r="B18" s="15">
        <v>900</v>
      </c>
      <c r="C18" s="32"/>
      <c r="D18" s="40">
        <f t="shared" si="1"/>
        <v>10800</v>
      </c>
      <c r="F18"/>
    </row>
    <row r="19" spans="1:6" x14ac:dyDescent="0.2">
      <c r="A19" s="15" t="s">
        <v>170</v>
      </c>
      <c r="C19" s="32"/>
      <c r="D19" s="40">
        <v>60000</v>
      </c>
      <c r="F19"/>
    </row>
    <row r="20" spans="1:6" x14ac:dyDescent="0.2">
      <c r="A20" s="15" t="s">
        <v>222</v>
      </c>
      <c r="C20" s="32"/>
      <c r="D20" s="40">
        <v>36000</v>
      </c>
      <c r="F20"/>
    </row>
    <row r="21" spans="1:6" x14ac:dyDescent="0.2">
      <c r="A21" s="15" t="s">
        <v>187</v>
      </c>
      <c r="B21" s="15">
        <v>900</v>
      </c>
      <c r="C21" s="32"/>
      <c r="D21" s="40">
        <f>PRODUCT(B21)*12</f>
        <v>10800</v>
      </c>
      <c r="F21"/>
    </row>
    <row r="22" spans="1:6" x14ac:dyDescent="0.2">
      <c r="A22" s="15" t="s">
        <v>188</v>
      </c>
      <c r="B22" s="31">
        <v>900</v>
      </c>
      <c r="D22" s="40">
        <f>PRODUCT(B22)*12</f>
        <v>10800</v>
      </c>
      <c r="F22"/>
    </row>
    <row r="23" spans="1:6" x14ac:dyDescent="0.2">
      <c r="B23" s="31"/>
      <c r="D23" s="40"/>
      <c r="F23"/>
    </row>
    <row r="24" spans="1:6" x14ac:dyDescent="0.2">
      <c r="B24" s="31"/>
      <c r="D24" s="40"/>
      <c r="F24"/>
    </row>
    <row r="25" spans="1:6" x14ac:dyDescent="0.2">
      <c r="B25" s="31"/>
      <c r="D25" s="40"/>
      <c r="F25"/>
    </row>
    <row r="26" spans="1:6" x14ac:dyDescent="0.2">
      <c r="B26" s="31"/>
      <c r="D26" s="40">
        <f>SUM(D16:D25)</f>
        <v>150000</v>
      </c>
      <c r="F26"/>
    </row>
    <row r="27" spans="1:6" x14ac:dyDescent="0.2">
      <c r="E27" s="4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Budget</vt:lpstr>
      <vt:lpstr>Salaries</vt:lpstr>
      <vt:lpstr>Budget!Print_Area</vt:lpstr>
      <vt:lpstr>Budget!Print_Titles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David Howes</cp:lastModifiedBy>
  <cp:lastPrinted>2019-02-08T01:13:00Z</cp:lastPrinted>
  <dcterms:created xsi:type="dcterms:W3CDTF">2013-12-03T15:45:06Z</dcterms:created>
  <dcterms:modified xsi:type="dcterms:W3CDTF">2025-08-22T20:22:12Z</dcterms:modified>
</cp:coreProperties>
</file>